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GOREGAON (WEST) BRANCH\Praveen Saraff\"/>
    </mc:Choice>
  </mc:AlternateContent>
  <xr:revisionPtr revIDLastSave="0" documentId="13_ncr:1_{81793038-1D5B-4E73-84A7-E02F6D4F886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3" i="23" l="1"/>
  <c r="D25" i="23"/>
  <c r="C18" i="4"/>
  <c r="F18" i="4"/>
  <c r="Q9" i="4"/>
  <c r="T9" i="4" s="1"/>
  <c r="O9" i="4"/>
  <c r="Q8" i="4"/>
  <c r="T8" i="4" s="1"/>
  <c r="C3" i="4"/>
  <c r="C4" i="4"/>
  <c r="C5" i="4"/>
  <c r="C6" i="4"/>
  <c r="D6" i="4" s="1"/>
  <c r="H6" i="4" s="1"/>
  <c r="C7" i="4"/>
  <c r="C8" i="4"/>
  <c r="C9" i="4"/>
  <c r="C10" i="4"/>
  <c r="C11" i="4"/>
  <c r="C12" i="4"/>
  <c r="C13" i="4"/>
  <c r="C14" i="4"/>
  <c r="C15" i="4"/>
  <c r="C16" i="4"/>
  <c r="O7" i="4"/>
  <c r="O6" i="4"/>
  <c r="S6" i="4" s="1"/>
  <c r="O3" i="4"/>
  <c r="S3" i="4"/>
  <c r="S7" i="4"/>
  <c r="S8" i="4"/>
  <c r="S9" i="4"/>
  <c r="S10" i="4"/>
  <c r="T3" i="4"/>
  <c r="Q3" i="4"/>
  <c r="Q4" i="4"/>
  <c r="T4" i="4" s="1"/>
  <c r="Q5" i="4"/>
  <c r="O5" i="4" s="1"/>
  <c r="S5" i="4" s="1"/>
  <c r="Q6" i="4"/>
  <c r="T6" i="4" s="1"/>
  <c r="Q7" i="4"/>
  <c r="T7" i="4" s="1"/>
  <c r="Q10" i="4"/>
  <c r="Q11" i="4"/>
  <c r="Q12" i="4"/>
  <c r="Q13" i="4"/>
  <c r="T2" i="4"/>
  <c r="S2" i="4"/>
  <c r="Q2" i="4"/>
  <c r="O2" i="4" s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G3" i="4"/>
  <c r="G4" i="4"/>
  <c r="D5" i="4"/>
  <c r="H5" i="4" s="1"/>
  <c r="G7" i="4"/>
  <c r="G8" i="4"/>
  <c r="D9" i="4"/>
  <c r="H9" i="4" s="1"/>
  <c r="C2" i="4"/>
  <c r="D2" i="4" s="1"/>
  <c r="G25" i="23"/>
  <c r="G17" i="23"/>
  <c r="G14" i="23"/>
  <c r="G16" i="23" s="1"/>
  <c r="T5" i="4" l="1"/>
  <c r="O4" i="4"/>
  <c r="S4" i="4" s="1"/>
  <c r="D4" i="4"/>
  <c r="H4" i="4" s="1"/>
  <c r="D3" i="4"/>
  <c r="H3" i="4" s="1"/>
  <c r="G9" i="4"/>
  <c r="D8" i="4"/>
  <c r="H8" i="4" s="1"/>
  <c r="D7" i="4"/>
  <c r="H7" i="4" s="1"/>
  <c r="G6" i="4"/>
  <c r="G5" i="4"/>
  <c r="G19" i="23"/>
  <c r="C7" i="23"/>
  <c r="I4" i="23" l="1"/>
  <c r="I3" i="23"/>
  <c r="I7" i="23" s="1"/>
  <c r="D2" i="25"/>
  <c r="D14" i="4" l="1"/>
  <c r="H14" i="4" s="1"/>
  <c r="G14" i="4"/>
  <c r="D12" i="4"/>
  <c r="H12" i="4" s="1"/>
  <c r="G12" i="4"/>
  <c r="G13" i="4"/>
  <c r="D13" i="4"/>
  <c r="H13" i="4" s="1"/>
  <c r="D11" i="4"/>
  <c r="H11" i="4" s="1"/>
  <c r="G11" i="4"/>
  <c r="G10" i="4"/>
  <c r="D10" i="4"/>
  <c r="H10" i="4" s="1"/>
  <c r="G15" i="4"/>
  <c r="F2" i="4"/>
  <c r="G2" i="4" l="1"/>
  <c r="C25" i="23" l="1"/>
  <c r="G16" i="4" l="1"/>
  <c r="G25" i="4"/>
  <c r="G33" i="4" s="1"/>
  <c r="C14" i="23" l="1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G30" i="4"/>
  <c r="G31" i="4" s="1"/>
  <c r="J14" i="4"/>
  <c r="I14" i="4"/>
  <c r="J13" i="4"/>
  <c r="I13" i="4"/>
  <c r="J12" i="4"/>
  <c r="I12" i="4"/>
  <c r="H31" i="4" l="1"/>
  <c r="I30" i="4"/>
  <c r="G34" i="4"/>
  <c r="G35" i="4" l="1"/>
  <c r="I27" i="4"/>
  <c r="H33" i="4"/>
  <c r="C86" i="23" l="1"/>
  <c r="C8" i="23"/>
  <c r="C6" i="23"/>
  <c r="C10" i="23" l="1"/>
  <c r="C11" i="23" s="1"/>
  <c r="C12" i="23" s="1"/>
  <c r="C13" i="23" s="1"/>
  <c r="C16" i="23" l="1"/>
  <c r="C19" i="23" s="1"/>
  <c r="C21" i="23" s="1"/>
  <c r="F34" i="23" l="1"/>
  <c r="H35" i="23" s="1"/>
  <c r="C22" i="23"/>
  <c r="C27" i="23"/>
  <c r="J18" i="4"/>
  <c r="I18" i="4"/>
  <c r="J17" i="4"/>
  <c r="I17" i="4"/>
  <c r="J16" i="4"/>
  <c r="I16" i="4"/>
  <c r="J15" i="4"/>
  <c r="I15" i="4"/>
  <c r="C23" i="23" l="1"/>
  <c r="F35" i="23"/>
  <c r="F36" i="23"/>
  <c r="G18" i="4" l="1"/>
  <c r="D18" i="4"/>
  <c r="H18" i="4" s="1"/>
  <c r="D15" i="4" l="1"/>
  <c r="D16" i="4"/>
  <c r="H16" i="4" s="1"/>
  <c r="H15" i="4" l="1"/>
  <c r="D17" i="4"/>
  <c r="H17" i="4" s="1"/>
  <c r="G17" i="4"/>
  <c r="B17" i="4"/>
  <c r="F17" i="4"/>
</calcChain>
</file>

<file path=xl/sharedStrings.xml><?xml version="1.0" encoding="utf-8"?>
<sst xmlns="http://schemas.openxmlformats.org/spreadsheetml/2006/main" count="115" uniqueCount="87">
  <si>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</si>
  <si>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</si>
  <si>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</si>
  <si>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</si>
  <si>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</si>
  <si>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</si>
  <si>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</si>
  <si>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</si>
  <si>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</si>
  <si>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</si>
  <si>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</si>
  <si>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</si>
  <si>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</si>
  <si>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</si>
  <si>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</si>
  <si>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</si>
  <si>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</si>
  <si>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</si>
  <si>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</si>
  <si>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</si>
  <si>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</si>
  <si>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</si>
  <si>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</si>
  <si>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</si>
  <si>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</si>
  <si>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</si>
  <si>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</si>
  <si>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</si>
  <si>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</si>
  <si>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</si>
  <si>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</si>
  <si>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</si>
  <si>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</si>
  <si>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</si>
  <si>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</si>
  <si>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</si>
  <si>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</si>
  <si>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</si>
  <si>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</si>
  <si>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</si>
  <si>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</si>
  <si>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</si>
  <si>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</si>
  <si>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</si>
  <si>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</si>
  <si>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</si>
  <si>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</si>
  <si>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</si>
  <si>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</si>
  <si>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</si>
  <si>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</si>
  <si>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</si>
  <si>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</si>
  <si>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</si>
  <si>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</si>
  <si>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</si>
  <si>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</si>
  <si>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</si>
  <si>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</si>
  <si>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</si>
  <si>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</si>
  <si>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</si>
  <si>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</si>
  <si>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</si>
  <si>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</si>
  <si>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</si>
  <si>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</si>
  <si>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</si>
  <si>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</si>
  <si>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</si>
  <si>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</si>
  <si>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BOM (Borivali East)</t>
  </si>
  <si>
    <t xml:space="preserve"> Mr. Praveen Saraff And Mrs. Nirmala Saraff</t>
  </si>
  <si>
    <t>Lead No. 13482</t>
  </si>
  <si>
    <t>Area</t>
  </si>
  <si>
    <t>BOM  - GOREGAON (WEST) BRANCH - Mr. Praveen Saraff And Mrs. Nirmala Saraff - Residential Flat No. 1606, 16th Floor, Wing - A, Oberoi Esquire, Oberoi Garden City, MOhan Gokhale Road, Goregaon East, Mumbai, 400063</t>
  </si>
  <si>
    <t>Sq. M.</t>
  </si>
  <si>
    <t>16th Flr</t>
  </si>
  <si>
    <t>page</t>
  </si>
  <si>
    <t xml:space="preserve">Agreement </t>
  </si>
  <si>
    <t>25.03.2022</t>
  </si>
  <si>
    <t xml:space="preserve">3 BHK </t>
  </si>
  <si>
    <t>BUA (20%)</t>
  </si>
  <si>
    <t>1 Car Parking</t>
  </si>
  <si>
    <t>Tot FMV</t>
  </si>
  <si>
    <t>BUA Sq. M.</t>
  </si>
  <si>
    <t>Built up area 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</si>
</sst>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" fillId="2" borderId="0" xfId="0" applyFont="1" applyFill="1"/>
    <xf numFmtId="43" fontId="2" fillId="2" borderId="0" xfId="1" applyFont="1" applyFill="1"/>
    <xf numFmtId="0" fontId="0" fillId="0" borderId="0" xfId="0" applyAlignment="1">
      <alignment horizontal="center" wrapText="1"/>
    </xf>
    <xf numFmtId="4" fontId="0" fillId="2" borderId="0" xfId="0" applyNumberFormat="1" applyFill="1"/>
    <xf numFmtId="43" fontId="10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  <xf numFmtId="0" fontId="0" fillId="3" borderId="0" xfId="0" applyFill="1"/>
    <xf numFmtId="4" fontId="0" fillId="3" borderId="0" xfId="0" applyNumberFormat="1" applyFill="1"/>
    <xf numFmtId="1" fontId="0" fillId="3" borderId="0" xfId="0" applyNumberFormat="1" applyFill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0" fontId="0" fillId="2" borderId="0" xfId="0" applyFont="1" applyFill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</xdr:row>
      <xdr:rowOff>0</xdr:rowOff>
    </xdr:from>
    <xdr:to>
      <xdr:col>7</xdr:col>
      <xdr:colOff>5045</xdr:colOff>
      <xdr:row>49</xdr:row>
      <xdr:rowOff>131884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3D25E-3B99-E5FF-BFAA-C5312F0B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1712" y="8330712"/>
          <a:ext cx="4591698" cy="22273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563157</xdr:colOff>
      <xdr:row>36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19768-CB3B-BCF5-6820-2A0879F24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6954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553463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CFFCF-2D32-7216-9E50-83AC9386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59063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11</xdr:col>
      <xdr:colOff>410568</xdr:colOff>
      <xdr:row>92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9B3DDC-763C-DC1F-985F-1D3AE9B0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7116168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267673</xdr:colOff>
      <xdr:row>138</xdr:row>
      <xdr:rowOff>163091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76D06E-31ED-D3B2-0D87-7D851412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6973273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11</xdr:col>
      <xdr:colOff>143831</xdr:colOff>
      <xdr:row>184</xdr:row>
      <xdr:rowOff>58301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87E13F-D60A-EAFC-3498-F3BBCD01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6849431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11</xdr:col>
      <xdr:colOff>210515</xdr:colOff>
      <xdr:row>228</xdr:row>
      <xdr:rowOff>96380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C77D91-CF35-A342-D3D9-583AC8C3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433000"/>
          <a:ext cx="6916115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11</xdr:col>
      <xdr:colOff>200989</xdr:colOff>
      <xdr:row>274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376EC1-FEA8-558F-4BD4-FFB114EEC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815000"/>
          <a:ext cx="6906589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11</xdr:col>
      <xdr:colOff>353410</xdr:colOff>
      <xdr:row>319</xdr:row>
      <xdr:rowOff>105906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60124-AE17-64EA-BE97-C4BA81A5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768500"/>
          <a:ext cx="7059010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11</xdr:col>
      <xdr:colOff>229568</xdr:colOff>
      <xdr:row>365</xdr:row>
      <xdr:rowOff>96433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317C787-86D9-510F-F2CB-B3BE502A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150500"/>
          <a:ext cx="6935168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11</xdr:col>
      <xdr:colOff>353410</xdr:colOff>
      <xdr:row>411</xdr:row>
      <xdr:rowOff>77381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F58A99E-8E62-2E94-67EA-9DCCB048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913500"/>
          <a:ext cx="7059010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14</xdr:col>
      <xdr:colOff>258402</xdr:colOff>
      <xdr:row>451</xdr:row>
      <xdr:rowOff>1010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4109859-5DC6-99AE-478B-A05DBD4A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676500"/>
          <a:ext cx="8792802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14</xdr:col>
      <xdr:colOff>277455</xdr:colOff>
      <xdr:row>490</xdr:row>
      <xdr:rowOff>984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8EB930-2C9E-AEA1-66EC-F8929F22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6296500"/>
          <a:ext cx="8811855" cy="7049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14</xdr:col>
      <xdr:colOff>286981</xdr:colOff>
      <xdr:row>532</xdr:row>
      <xdr:rowOff>67748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EE9A747-D8BD-9BB4-F8CB-A8F1C626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3726000"/>
          <a:ext cx="8821381" cy="7687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14</xdr:col>
      <xdr:colOff>86928</xdr:colOff>
      <xdr:row>572</xdr:row>
      <xdr:rowOff>124853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B0AEE70-7E0C-79BA-3F59-57C5D45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1727000"/>
          <a:ext cx="8621328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14</xdr:col>
      <xdr:colOff>277455</xdr:colOff>
      <xdr:row>615</xdr:row>
      <xdr:rowOff>58248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2E8CC4E-F53B-1866-B7F2-65668101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9347000"/>
          <a:ext cx="8811855" cy="786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11</xdr:col>
      <xdr:colOff>220042</xdr:colOff>
      <xdr:row>660</xdr:row>
      <xdr:rowOff>163091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D8083B0-183A-4964-3D70-BBFE5805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17538500"/>
          <a:ext cx="6925642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544107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371B7C-111C-9B93-5BD4-60EEEFF8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191377</xdr:colOff>
      <xdr:row>81</xdr:row>
      <xdr:rowOff>86694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857218-B8FB-8568-081F-FAF4123E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6287377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10</xdr:col>
      <xdr:colOff>162798</xdr:colOff>
      <xdr:row>110</xdr:row>
      <xdr:rowOff>105481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775585-19E7-DFD1-847B-CA8B4308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6258798" cy="5058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12</xdr:col>
      <xdr:colOff>420180</xdr:colOff>
      <xdr:row>133</xdr:row>
      <xdr:rowOff>57690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72CCE5-8728-4D39-8319-684B603B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26500"/>
          <a:ext cx="7735380" cy="386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13</xdr:col>
      <xdr:colOff>429791</xdr:colOff>
      <xdr:row>176</xdr:row>
      <xdr:rowOff>143958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F6264D-00B4-EB54-2C81-B4365ABB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908000"/>
          <a:ext cx="8354591" cy="7763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99" t="s">
        <v>44</v>
      </c>
      <c r="H2" s="100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abSelected="1" zoomScale="130" zoomScaleNormal="13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9" customWidth="1"/>
    <col min="4" max="4" width="15.5703125" style="109" bestFit="1" customWidth="1"/>
    <col min="5" max="5" width="27.140625" style="109" customWidth="1"/>
    <col min="6" max="6" width="24" customWidth="1"/>
    <col min="7" max="7" width="17.7109375" customWidth="1"/>
    <col min="8" max="8" width="20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108"/>
    </row>
    <row r="2" spans="1:13" x14ac:dyDescent="0.25">
      <c r="A2" s="9"/>
      <c r="C2" s="110" t="s">
        <v>77</v>
      </c>
      <c r="D2" s="111"/>
      <c r="F2" s="5"/>
      <c r="G2" s="84" t="s">
        <v>74</v>
      </c>
      <c r="H2" s="84" t="s">
        <v>76</v>
      </c>
      <c r="I2" s="73" t="s">
        <v>37</v>
      </c>
      <c r="J2" s="73"/>
    </row>
    <row r="3" spans="1:13" ht="18.75" x14ac:dyDescent="0.3">
      <c r="A3" s="9" t="s">
        <v>9</v>
      </c>
      <c r="B3" s="11"/>
      <c r="C3" s="112">
        <f>C5+C4</f>
        <v>52900</v>
      </c>
      <c r="D3" s="113" t="s">
        <v>56</v>
      </c>
      <c r="F3" s="72" t="s">
        <v>68</v>
      </c>
      <c r="G3" s="84" t="s">
        <v>64</v>
      </c>
      <c r="H3" s="76">
        <v>127.01</v>
      </c>
      <c r="I3" s="74">
        <f>H3*10.764</f>
        <v>1367.13564</v>
      </c>
      <c r="J3" s="76"/>
      <c r="L3" t="s">
        <v>65</v>
      </c>
    </row>
    <row r="4" spans="1:13" ht="30" x14ac:dyDescent="0.25">
      <c r="A4" s="12" t="s">
        <v>10</v>
      </c>
      <c r="B4" s="11"/>
      <c r="C4" s="112">
        <v>3200</v>
      </c>
      <c r="D4" s="114"/>
      <c r="F4" s="83" t="s">
        <v>81</v>
      </c>
      <c r="G4" s="83" t="s">
        <v>82</v>
      </c>
      <c r="H4" s="73">
        <v>152.41</v>
      </c>
      <c r="I4" s="74">
        <f>H4*10.764</f>
        <v>1640.5412399999998</v>
      </c>
      <c r="J4" s="73"/>
      <c r="K4" s="3"/>
      <c r="L4" s="35" t="s">
        <v>64</v>
      </c>
      <c r="M4" s="35">
        <v>1370</v>
      </c>
    </row>
    <row r="5" spans="1:13" x14ac:dyDescent="0.25">
      <c r="A5" s="9" t="s">
        <v>11</v>
      </c>
      <c r="B5" s="11"/>
      <c r="C5" s="112">
        <v>49700</v>
      </c>
      <c r="D5" s="114"/>
      <c r="F5" s="5"/>
      <c r="G5" s="73"/>
      <c r="H5" s="73"/>
      <c r="I5" s="74"/>
    </row>
    <row r="6" spans="1:13" x14ac:dyDescent="0.25">
      <c r="A6" s="9" t="s">
        <v>12</v>
      </c>
      <c r="B6" s="11"/>
      <c r="C6" s="112">
        <f>C4</f>
        <v>3200</v>
      </c>
      <c r="D6" s="114"/>
      <c r="F6" s="5"/>
      <c r="G6" s="73"/>
      <c r="H6" s="76"/>
      <c r="I6" s="74"/>
    </row>
    <row r="7" spans="1:13" x14ac:dyDescent="0.25">
      <c r="A7" s="9" t="s">
        <v>13</v>
      </c>
      <c r="B7" s="13"/>
      <c r="C7" s="4">
        <f>E9-E8</f>
        <v>7</v>
      </c>
      <c r="D7" s="4"/>
      <c r="I7">
        <f>I3*1.2</f>
        <v>1640.562768</v>
      </c>
    </row>
    <row r="8" spans="1:13" x14ac:dyDescent="0.25">
      <c r="A8" s="9" t="s">
        <v>14</v>
      </c>
      <c r="B8" s="13"/>
      <c r="C8" s="4">
        <f>C9-C7</f>
        <v>53</v>
      </c>
      <c r="D8" s="84"/>
      <c r="E8" s="84">
        <v>2018</v>
      </c>
    </row>
    <row r="9" spans="1:13" x14ac:dyDescent="0.25">
      <c r="A9" s="9" t="s">
        <v>15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16</v>
      </c>
      <c r="B10" s="13"/>
      <c r="C10" s="4">
        <f>90*C7/C9</f>
        <v>10.5</v>
      </c>
      <c r="D10" s="4"/>
      <c r="E10" s="115"/>
      <c r="F10" s="71"/>
      <c r="G10" s="71"/>
    </row>
    <row r="11" spans="1:13" x14ac:dyDescent="0.25">
      <c r="A11" s="9"/>
      <c r="B11" s="14"/>
      <c r="C11" s="116">
        <f>C10%</f>
        <v>0.105</v>
      </c>
      <c r="D11" s="116"/>
    </row>
    <row r="12" spans="1:13" x14ac:dyDescent="0.25">
      <c r="A12" s="9" t="s">
        <v>17</v>
      </c>
      <c r="B12" s="11"/>
      <c r="C12" s="112">
        <f>C6*C11</f>
        <v>336</v>
      </c>
      <c r="D12" s="114"/>
    </row>
    <row r="13" spans="1:13" x14ac:dyDescent="0.25">
      <c r="A13" s="9" t="s">
        <v>18</v>
      </c>
      <c r="B13" s="11"/>
      <c r="C13" s="112">
        <f>C6-C12</f>
        <v>2864</v>
      </c>
      <c r="D13" s="114"/>
      <c r="G13">
        <v>997</v>
      </c>
      <c r="H13" t="s">
        <v>59</v>
      </c>
    </row>
    <row r="14" spans="1:13" x14ac:dyDescent="0.25">
      <c r="A14" s="9" t="s">
        <v>11</v>
      </c>
      <c r="B14" s="11"/>
      <c r="C14" s="112">
        <f>C5</f>
        <v>49700</v>
      </c>
      <c r="D14" s="114"/>
      <c r="F14" s="71"/>
      <c r="G14" s="71">
        <f>G13/1.2</f>
        <v>830.83333333333337</v>
      </c>
      <c r="H14" s="4" t="s">
        <v>64</v>
      </c>
    </row>
    <row r="15" spans="1:13" x14ac:dyDescent="0.25">
      <c r="B15" s="11"/>
      <c r="C15" s="112"/>
      <c r="D15" s="114"/>
      <c r="G15">
        <v>40159160</v>
      </c>
      <c r="H15" s="4"/>
    </row>
    <row r="16" spans="1:13" x14ac:dyDescent="0.25">
      <c r="A16" s="15" t="s">
        <v>19</v>
      </c>
      <c r="B16" s="16"/>
      <c r="C16" s="113">
        <f>C14+C13</f>
        <v>52564</v>
      </c>
      <c r="D16" s="113"/>
      <c r="E16" s="117"/>
      <c r="G16" s="5">
        <f>G15/G14</f>
        <v>48336</v>
      </c>
      <c r="H16" s="71"/>
    </row>
    <row r="17" spans="1:8" x14ac:dyDescent="0.25">
      <c r="B17" s="13"/>
      <c r="C17" s="4"/>
      <c r="D17" s="4"/>
      <c r="G17">
        <f>G15/G13</f>
        <v>40280</v>
      </c>
      <c r="H17" s="71"/>
    </row>
    <row r="18" spans="1:8" ht="16.5" x14ac:dyDescent="0.3">
      <c r="A18" s="15" t="s">
        <v>64</v>
      </c>
      <c r="B18" s="5"/>
      <c r="C18" s="118">
        <v>1367</v>
      </c>
      <c r="D18" s="118"/>
      <c r="E18" s="119"/>
      <c r="G18">
        <v>42153160</v>
      </c>
    </row>
    <row r="19" spans="1:8" x14ac:dyDescent="0.25">
      <c r="A19" s="9"/>
      <c r="B19" s="4"/>
      <c r="C19" s="117">
        <f>C18*C16</f>
        <v>71854988</v>
      </c>
      <c r="D19" s="109" t="s">
        <v>42</v>
      </c>
      <c r="E19" s="120"/>
      <c r="G19" s="5">
        <f>G18/G14</f>
        <v>50736</v>
      </c>
      <c r="H19" s="4" t="s">
        <v>64</v>
      </c>
    </row>
    <row r="20" spans="1:8" x14ac:dyDescent="0.25">
      <c r="A20" s="9"/>
      <c r="B20" s="4"/>
      <c r="C20" s="117">
        <v>1500000</v>
      </c>
      <c r="D20" s="109" t="s">
        <v>83</v>
      </c>
      <c r="E20" s="120"/>
      <c r="H20" s="4"/>
    </row>
    <row r="21" spans="1:8" x14ac:dyDescent="0.25">
      <c r="A21" s="9"/>
      <c r="B21" s="4"/>
      <c r="C21" s="120">
        <f>C19+C20</f>
        <v>73354988</v>
      </c>
      <c r="D21" s="4" t="s">
        <v>84</v>
      </c>
      <c r="E21" s="120"/>
      <c r="H21" s="4"/>
    </row>
    <row r="22" spans="1:8" x14ac:dyDescent="0.25">
      <c r="A22" s="9"/>
      <c r="B22" s="31"/>
      <c r="C22" s="120">
        <f>C21*0.9</f>
        <v>66019489.200000003</v>
      </c>
      <c r="D22" s="4" t="s">
        <v>20</v>
      </c>
      <c r="E22" s="117"/>
      <c r="F22" s="6"/>
      <c r="H22" s="71"/>
    </row>
    <row r="23" spans="1:8" x14ac:dyDescent="0.25">
      <c r="A23" s="9"/>
      <c r="C23" s="120">
        <f>C21*80%</f>
        <v>58683990.400000006</v>
      </c>
      <c r="D23" s="4" t="s">
        <v>21</v>
      </c>
      <c r="E23" s="117"/>
      <c r="F23" s="31"/>
      <c r="G23">
        <v>1081</v>
      </c>
    </row>
    <row r="24" spans="1:8" x14ac:dyDescent="0.25">
      <c r="A24" s="9"/>
      <c r="E24" s="117"/>
      <c r="G24">
        <v>1325</v>
      </c>
    </row>
    <row r="25" spans="1:8" x14ac:dyDescent="0.25">
      <c r="A25" s="17" t="s">
        <v>22</v>
      </c>
      <c r="B25" s="18"/>
      <c r="C25" s="121">
        <f>C4*D25</f>
        <v>5249280</v>
      </c>
      <c r="D25" s="121">
        <f>C18*1.2</f>
        <v>1640.3999999999999</v>
      </c>
      <c r="E25" s="117"/>
      <c r="G25">
        <f>G24*48140</f>
        <v>63785500</v>
      </c>
    </row>
    <row r="26" spans="1:8" x14ac:dyDescent="0.25">
      <c r="A26" s="9" t="s">
        <v>23</v>
      </c>
    </row>
    <row r="27" spans="1:8" x14ac:dyDescent="0.25">
      <c r="A27" s="19" t="s">
        <v>24</v>
      </c>
      <c r="B27" s="10"/>
      <c r="C27" s="117">
        <f>C19*0.03/12</f>
        <v>179637.47</v>
      </c>
      <c r="D27" s="117"/>
      <c r="E27" s="117"/>
    </row>
    <row r="28" spans="1:8" x14ac:dyDescent="0.25">
      <c r="C28" s="117"/>
      <c r="D28" s="117"/>
      <c r="F28" s="73" t="s">
        <v>73</v>
      </c>
    </row>
    <row r="29" spans="1:8" x14ac:dyDescent="0.25">
      <c r="A29" s="5" t="s">
        <v>75</v>
      </c>
      <c r="B29" s="5"/>
      <c r="C29" s="122"/>
      <c r="D29" s="122"/>
    </row>
    <row r="30" spans="1:8" x14ac:dyDescent="0.25">
      <c r="D30" s="123"/>
    </row>
    <row r="31" spans="1:8" x14ac:dyDescent="0.25">
      <c r="A31" s="73" t="s">
        <v>79</v>
      </c>
      <c r="B31" s="95">
        <v>48400000</v>
      </c>
      <c r="G31" s="3"/>
      <c r="H31" s="3"/>
    </row>
    <row r="32" spans="1:8" ht="18.75" x14ac:dyDescent="0.3">
      <c r="A32" s="73" t="s">
        <v>80</v>
      </c>
      <c r="B32" s="73"/>
      <c r="E32" s="101" t="s">
        <v>71</v>
      </c>
      <c r="F32" s="101"/>
      <c r="G32" s="3"/>
      <c r="H32" s="3"/>
    </row>
    <row r="33" spans="1:8" ht="18.75" x14ac:dyDescent="0.3">
      <c r="E33" s="101" t="s">
        <v>72</v>
      </c>
      <c r="F33" s="101"/>
      <c r="G33" s="3">
        <v>71500000</v>
      </c>
      <c r="H33" s="3"/>
    </row>
    <row r="34" spans="1:8" ht="18.75" x14ac:dyDescent="0.3">
      <c r="E34" s="98" t="s">
        <v>42</v>
      </c>
      <c r="F34" s="98">
        <f>C21</f>
        <v>73354988</v>
      </c>
      <c r="G34" s="3"/>
      <c r="H34" s="3"/>
    </row>
    <row r="35" spans="1:8" ht="18.75" x14ac:dyDescent="0.3">
      <c r="E35" s="98" t="s">
        <v>20</v>
      </c>
      <c r="F35" s="98">
        <f>F34*90%</f>
        <v>66019489.200000003</v>
      </c>
      <c r="G35" s="3"/>
      <c r="H35" s="75">
        <f>F34*80</f>
        <v>5868399040</v>
      </c>
    </row>
    <row r="36" spans="1:8" ht="18.75" x14ac:dyDescent="0.3">
      <c r="E36" s="98" t="s">
        <v>21</v>
      </c>
      <c r="F36" s="98">
        <f>F34*80%</f>
        <v>58683990.400000006</v>
      </c>
      <c r="G36" s="3"/>
      <c r="H36" s="3"/>
    </row>
    <row r="37" spans="1:8" x14ac:dyDescent="0.25">
      <c r="F37" s="94"/>
      <c r="G37" s="3"/>
      <c r="H37" s="3"/>
    </row>
    <row r="38" spans="1:8" x14ac:dyDescent="0.25">
      <c r="F38" s="3"/>
      <c r="G38" s="3"/>
      <c r="H38" s="3"/>
    </row>
    <row r="39" spans="1:8" x14ac:dyDescent="0.25">
      <c r="F39" s="3"/>
      <c r="G39" s="3"/>
      <c r="H39" s="3"/>
    </row>
    <row r="40" spans="1:8" x14ac:dyDescent="0.25">
      <c r="F40" s="3"/>
      <c r="G40" s="3"/>
      <c r="H40" s="3"/>
    </row>
    <row r="48" spans="1:8" x14ac:dyDescent="0.25">
      <c r="A48" s="20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67" spans="1:1" ht="15.75" x14ac:dyDescent="0.25">
      <c r="A67" s="21"/>
    </row>
    <row r="86" spans="3:3" x14ac:dyDescent="0.25">
      <c r="C86" s="109">
        <f>C85*C84</f>
        <v>0</v>
      </c>
    </row>
  </sheetData>
  <mergeCells count="2">
    <mergeCell ref="E32:F32"/>
    <mergeCell ref="E33:F33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zoomScaleNormal="100" workbookViewId="0">
      <selection activeCell="O9" sqref="O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26" customWidth="1"/>
    <col min="19" max="19" width="12.85546875" customWidth="1"/>
    <col min="20" max="20" width="16.140625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4</v>
      </c>
      <c r="C1" s="1" t="s">
        <v>86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96" t="s">
        <v>2</v>
      </c>
      <c r="J1" s="96" t="s">
        <v>3</v>
      </c>
      <c r="O1" s="1" t="s">
        <v>64</v>
      </c>
      <c r="P1" s="1" t="s">
        <v>85</v>
      </c>
      <c r="Q1" s="1" t="s">
        <v>82</v>
      </c>
      <c r="R1" s="1" t="s">
        <v>1</v>
      </c>
      <c r="S1" s="1" t="s">
        <v>70</v>
      </c>
      <c r="T1" s="1" t="s">
        <v>69</v>
      </c>
      <c r="V1" s="2"/>
      <c r="W1" s="2"/>
      <c r="X1" s="2"/>
      <c r="Y1" s="2"/>
      <c r="Z1" s="2"/>
    </row>
    <row r="2" spans="1:33" x14ac:dyDescent="0.25">
      <c r="B2">
        <v>1330</v>
      </c>
      <c r="C2">
        <f>B2*1.2</f>
        <v>1596</v>
      </c>
      <c r="D2" s="87">
        <f>C2*1.2</f>
        <v>1915.1999999999998</v>
      </c>
      <c r="E2" s="87">
        <v>74000000</v>
      </c>
      <c r="F2" s="103">
        <f>E2/B2</f>
        <v>55639.097744360901</v>
      </c>
      <c r="G2" s="77">
        <f>E2/C2</f>
        <v>46365.91478696742</v>
      </c>
      <c r="H2">
        <f>E2/D2</f>
        <v>38638.262322472852</v>
      </c>
      <c r="I2" s="35">
        <v>43</v>
      </c>
      <c r="J2" s="35">
        <v>4304</v>
      </c>
      <c r="O2" s="86">
        <f>Q2/1.2</f>
        <v>1104.3864000000001</v>
      </c>
      <c r="P2" s="86">
        <v>123.12</v>
      </c>
      <c r="Q2" s="87">
        <f>P2*10.764</f>
        <v>1325.26368</v>
      </c>
      <c r="R2" s="87">
        <v>64000000</v>
      </c>
      <c r="S2" s="87">
        <f>R2/O2</f>
        <v>57950.731736645794</v>
      </c>
      <c r="T2" s="87">
        <f>R2/Q2</f>
        <v>48292.276447204829</v>
      </c>
      <c r="U2" s="87"/>
      <c r="V2" s="88"/>
      <c r="W2" s="3"/>
      <c r="X2" s="3"/>
      <c r="Y2" s="3"/>
      <c r="Z2" s="3"/>
      <c r="AC2" s="33"/>
    </row>
    <row r="3" spans="1:33" x14ac:dyDescent="0.25">
      <c r="B3" s="92">
        <v>1330</v>
      </c>
      <c r="C3">
        <f t="shared" ref="C3:C18" si="0">B3*1.2</f>
        <v>1596</v>
      </c>
      <c r="D3" s="87">
        <f t="shared" ref="D3:D9" si="1">C3*1.2</f>
        <v>1915.1999999999998</v>
      </c>
      <c r="E3" s="87">
        <v>75700000</v>
      </c>
      <c r="F3" s="103">
        <f t="shared" ref="F3:F18" si="2">E3/B3</f>
        <v>56917.29323308271</v>
      </c>
      <c r="G3" s="77">
        <f t="shared" ref="G3:G18" si="3">E3/C3</f>
        <v>47431.077694235588</v>
      </c>
      <c r="H3">
        <f t="shared" ref="H3:H14" si="4">E3/D3</f>
        <v>39525.898078529659</v>
      </c>
      <c r="I3" s="35">
        <v>7</v>
      </c>
      <c r="J3" s="35">
        <v>702</v>
      </c>
      <c r="O3" s="86">
        <f t="shared" ref="O3:O5" si="5">Q3/1.2</f>
        <v>1104.3864000000001</v>
      </c>
      <c r="P3" s="86">
        <v>123.12</v>
      </c>
      <c r="Q3" s="87">
        <f t="shared" ref="Q3:Q13" si="6">P3*10.764</f>
        <v>1325.26368</v>
      </c>
      <c r="R3" s="87">
        <v>62000000</v>
      </c>
      <c r="S3" s="87">
        <f t="shared" ref="S3:S10" si="7">R3/O3</f>
        <v>56139.771369875612</v>
      </c>
      <c r="T3" s="87">
        <f t="shared" ref="T3:T9" si="8">R3/Q3</f>
        <v>46783.142808229677</v>
      </c>
      <c r="U3" s="87"/>
      <c r="V3" s="88"/>
      <c r="W3" s="3"/>
      <c r="X3" s="3"/>
      <c r="Y3" s="3"/>
      <c r="Z3" s="3"/>
      <c r="AG3" s="33"/>
    </row>
    <row r="4" spans="1:33" x14ac:dyDescent="0.25">
      <c r="B4" s="106">
        <v>1368</v>
      </c>
      <c r="C4" s="104">
        <f t="shared" si="0"/>
        <v>1641.6</v>
      </c>
      <c r="D4" s="105">
        <f t="shared" si="1"/>
        <v>1969.9199999999998</v>
      </c>
      <c r="E4" s="105">
        <v>72500000</v>
      </c>
      <c r="F4" s="105">
        <f t="shared" si="2"/>
        <v>52997.076023391812</v>
      </c>
      <c r="G4" s="77">
        <f t="shared" si="3"/>
        <v>44164.230019493181</v>
      </c>
      <c r="H4">
        <f t="shared" si="4"/>
        <v>36803.525016244319</v>
      </c>
      <c r="I4" s="35">
        <v>15</v>
      </c>
      <c r="J4" s="35">
        <v>1506</v>
      </c>
      <c r="O4" s="86">
        <f t="shared" si="5"/>
        <v>1034.4204</v>
      </c>
      <c r="P4" s="86">
        <v>115.32</v>
      </c>
      <c r="Q4" s="87">
        <f t="shared" si="6"/>
        <v>1241.3044799999998</v>
      </c>
      <c r="R4" s="87">
        <v>53000000</v>
      </c>
      <c r="S4" s="97">
        <f t="shared" si="7"/>
        <v>51236.421864843345</v>
      </c>
      <c r="T4" s="87">
        <f t="shared" si="8"/>
        <v>42697.018220702797</v>
      </c>
      <c r="U4" s="87"/>
      <c r="V4" s="88"/>
      <c r="W4" s="3"/>
      <c r="X4" s="3"/>
      <c r="Y4" s="3"/>
      <c r="Z4" s="3"/>
    </row>
    <row r="5" spans="1:33" x14ac:dyDescent="0.25">
      <c r="B5" s="71">
        <v>1514</v>
      </c>
      <c r="C5">
        <f t="shared" si="0"/>
        <v>1816.8</v>
      </c>
      <c r="D5" s="87">
        <f t="shared" si="1"/>
        <v>2180.16</v>
      </c>
      <c r="E5" s="87">
        <v>84500000</v>
      </c>
      <c r="F5" s="103">
        <f t="shared" si="2"/>
        <v>55812.417437252312</v>
      </c>
      <c r="G5" s="77">
        <f t="shared" si="3"/>
        <v>46510.347864376927</v>
      </c>
      <c r="H5">
        <f t="shared" si="4"/>
        <v>38758.623220314104</v>
      </c>
      <c r="I5" s="35">
        <v>41</v>
      </c>
      <c r="J5" s="35">
        <v>4106</v>
      </c>
      <c r="O5" s="86">
        <f t="shared" si="5"/>
        <v>1034.4204</v>
      </c>
      <c r="P5" s="86">
        <v>115.32</v>
      </c>
      <c r="Q5" s="87">
        <f t="shared" si="6"/>
        <v>1241.3044799999998</v>
      </c>
      <c r="R5" s="87">
        <v>57500000</v>
      </c>
      <c r="S5" s="87">
        <f t="shared" si="7"/>
        <v>55586.684098650803</v>
      </c>
      <c r="T5" s="87">
        <f t="shared" si="8"/>
        <v>46322.236748875672</v>
      </c>
      <c r="U5" s="87"/>
      <c r="V5" s="88"/>
      <c r="W5" s="3"/>
      <c r="X5" s="3"/>
      <c r="Y5" s="3"/>
      <c r="Z5" s="3"/>
    </row>
    <row r="6" spans="1:33" x14ac:dyDescent="0.25">
      <c r="B6">
        <v>1371</v>
      </c>
      <c r="C6">
        <f t="shared" si="0"/>
        <v>1645.2</v>
      </c>
      <c r="D6" s="87">
        <f t="shared" si="1"/>
        <v>1974.24</v>
      </c>
      <c r="E6" s="87">
        <v>80000000</v>
      </c>
      <c r="F6" s="103">
        <f t="shared" si="2"/>
        <v>58351.568198395333</v>
      </c>
      <c r="G6" s="77">
        <f t="shared" si="3"/>
        <v>48626.306831996109</v>
      </c>
      <c r="H6">
        <f t="shared" si="4"/>
        <v>40521.922359996759</v>
      </c>
      <c r="I6" s="35">
        <v>29</v>
      </c>
      <c r="J6" s="35">
        <v>2902</v>
      </c>
      <c r="N6">
        <v>100.43</v>
      </c>
      <c r="O6" s="86">
        <f>N6*10.764</f>
        <v>1081.0285200000001</v>
      </c>
      <c r="P6" s="86">
        <v>120.55</v>
      </c>
      <c r="Q6" s="87">
        <f t="shared" si="6"/>
        <v>1297.6001999999999</v>
      </c>
      <c r="R6" s="87">
        <v>59500000</v>
      </c>
      <c r="S6" s="87">
        <f t="shared" si="7"/>
        <v>55040.175998316859</v>
      </c>
      <c r="T6" s="87">
        <f t="shared" si="8"/>
        <v>45853.877026221176</v>
      </c>
      <c r="U6" s="87"/>
      <c r="V6" s="88"/>
      <c r="W6" s="3"/>
      <c r="X6" s="3"/>
      <c r="Y6" s="3"/>
      <c r="Z6" s="3"/>
    </row>
    <row r="7" spans="1:33" x14ac:dyDescent="0.25">
      <c r="B7">
        <v>1330</v>
      </c>
      <c r="C7">
        <f t="shared" si="0"/>
        <v>1596</v>
      </c>
      <c r="D7" s="87">
        <f t="shared" si="1"/>
        <v>1915.1999999999998</v>
      </c>
      <c r="E7" s="87">
        <v>77500000</v>
      </c>
      <c r="F7" s="103">
        <f t="shared" si="2"/>
        <v>58270.676691729321</v>
      </c>
      <c r="G7" s="77">
        <f t="shared" si="3"/>
        <v>48558.897243107771</v>
      </c>
      <c r="H7">
        <f t="shared" si="4"/>
        <v>40465.747702589812</v>
      </c>
      <c r="I7" s="35">
        <v>49</v>
      </c>
      <c r="J7" s="35">
        <v>4906</v>
      </c>
      <c r="N7">
        <v>138.57</v>
      </c>
      <c r="O7" s="86">
        <f>N7*10.764</f>
        <v>1491.5674799999999</v>
      </c>
      <c r="P7" s="86">
        <v>138.57</v>
      </c>
      <c r="Q7" s="87">
        <f t="shared" si="6"/>
        <v>1491.5674799999999</v>
      </c>
      <c r="R7" s="97">
        <v>70000000</v>
      </c>
      <c r="S7" s="103">
        <f t="shared" si="7"/>
        <v>46930.494891186558</v>
      </c>
      <c r="T7" s="87">
        <f t="shared" si="8"/>
        <v>46930.494891186558</v>
      </c>
      <c r="U7" s="87"/>
      <c r="V7" s="88"/>
      <c r="W7" s="3"/>
      <c r="X7" s="3"/>
      <c r="Y7" s="3"/>
      <c r="Z7" s="3"/>
    </row>
    <row r="8" spans="1:33" x14ac:dyDescent="0.25">
      <c r="B8">
        <v>1367</v>
      </c>
      <c r="C8">
        <f t="shared" si="0"/>
        <v>1640.3999999999999</v>
      </c>
      <c r="D8" s="87">
        <f t="shared" si="1"/>
        <v>1968.4799999999998</v>
      </c>
      <c r="E8" s="87">
        <v>76000000</v>
      </c>
      <c r="F8" s="103">
        <f t="shared" si="2"/>
        <v>55596.196049743965</v>
      </c>
      <c r="G8" s="77">
        <f t="shared" si="3"/>
        <v>46330.163374786644</v>
      </c>
      <c r="H8">
        <f t="shared" si="4"/>
        <v>38608.469478988867</v>
      </c>
      <c r="I8" s="35">
        <v>26</v>
      </c>
      <c r="J8" s="35">
        <v>2605</v>
      </c>
      <c r="O8" s="87">
        <v>1330</v>
      </c>
      <c r="P8" s="86">
        <v>0</v>
      </c>
      <c r="Q8" s="87">
        <f>O8*1.2</f>
        <v>1596</v>
      </c>
      <c r="R8" s="87">
        <v>71100000</v>
      </c>
      <c r="S8" s="97">
        <f t="shared" si="7"/>
        <v>53458.646616541351</v>
      </c>
      <c r="T8" s="97">
        <f t="shared" si="8"/>
        <v>44548.87218045113</v>
      </c>
      <c r="U8" s="87"/>
      <c r="V8" s="88"/>
      <c r="W8" s="3"/>
      <c r="X8" s="3"/>
      <c r="Y8" s="3"/>
      <c r="Z8" s="3"/>
    </row>
    <row r="9" spans="1:33" x14ac:dyDescent="0.25">
      <c r="B9">
        <v>1330</v>
      </c>
      <c r="C9">
        <f t="shared" si="0"/>
        <v>1596</v>
      </c>
      <c r="D9" s="87">
        <f t="shared" si="1"/>
        <v>1915.1999999999998</v>
      </c>
      <c r="E9" s="87">
        <v>76000000</v>
      </c>
      <c r="F9" s="103">
        <f t="shared" si="2"/>
        <v>57142.857142857145</v>
      </c>
      <c r="G9" s="77">
        <f t="shared" si="3"/>
        <v>47619.047619047618</v>
      </c>
      <c r="H9">
        <f t="shared" si="4"/>
        <v>39682.539682539689</v>
      </c>
      <c r="I9" s="35">
        <v>25</v>
      </c>
      <c r="J9" s="35">
        <v>2502</v>
      </c>
      <c r="N9">
        <v>127.01</v>
      </c>
      <c r="O9" s="86">
        <f>N9*10.764</f>
        <v>1367.13564</v>
      </c>
      <c r="P9" s="86"/>
      <c r="Q9" s="87">
        <f>O9*1.2</f>
        <v>1640.562768</v>
      </c>
      <c r="R9" s="87">
        <v>75100000</v>
      </c>
      <c r="S9" s="97">
        <f t="shared" si="7"/>
        <v>54932.369402643912</v>
      </c>
      <c r="T9" s="87">
        <f t="shared" si="8"/>
        <v>45776.974502203258</v>
      </c>
      <c r="U9" s="87"/>
      <c r="V9" s="3"/>
      <c r="W9" s="3"/>
      <c r="X9" s="3"/>
      <c r="Y9" s="3"/>
      <c r="Z9" s="3"/>
    </row>
    <row r="10" spans="1:33" ht="16.5" x14ac:dyDescent="0.3">
      <c r="B10">
        <v>1367</v>
      </c>
      <c r="C10">
        <f t="shared" si="0"/>
        <v>1640.3999999999999</v>
      </c>
      <c r="D10" s="87">
        <f t="shared" ref="D10:D14" si="9">C10*1.2</f>
        <v>1968.4799999999998</v>
      </c>
      <c r="E10" s="87">
        <v>74200000</v>
      </c>
      <c r="F10" s="103">
        <f t="shared" si="2"/>
        <v>54279.444038039503</v>
      </c>
      <c r="G10" s="77">
        <f t="shared" si="3"/>
        <v>45232.870031699589</v>
      </c>
      <c r="H10">
        <f t="shared" si="4"/>
        <v>37694.058359749659</v>
      </c>
      <c r="O10" s="87"/>
      <c r="P10" s="86"/>
      <c r="Q10" s="87">
        <f t="shared" si="6"/>
        <v>0</v>
      </c>
      <c r="R10" s="87"/>
      <c r="S10" s="87" t="e">
        <f t="shared" si="7"/>
        <v>#DIV/0!</v>
      </c>
      <c r="T10" s="87"/>
      <c r="U10" s="87"/>
      <c r="V10" s="3"/>
      <c r="W10" s="3"/>
      <c r="X10" s="89"/>
      <c r="Y10" s="90"/>
      <c r="Z10" s="90"/>
      <c r="AA10" s="22"/>
      <c r="AB10" s="22"/>
      <c r="AC10" s="22"/>
      <c r="AD10" s="22"/>
      <c r="AE10" s="22"/>
    </row>
    <row r="11" spans="1:33" ht="18.75" x14ac:dyDescent="0.25">
      <c r="B11">
        <v>1367</v>
      </c>
      <c r="C11">
        <f t="shared" si="0"/>
        <v>1640.3999999999999</v>
      </c>
      <c r="D11" s="87">
        <f t="shared" si="9"/>
        <v>1968.4799999999998</v>
      </c>
      <c r="E11" s="87">
        <v>70000000</v>
      </c>
      <c r="F11" s="103">
        <f t="shared" si="2"/>
        <v>51207.022677395755</v>
      </c>
      <c r="G11" s="77">
        <f t="shared" si="3"/>
        <v>42672.518897829803</v>
      </c>
      <c r="H11">
        <f t="shared" si="4"/>
        <v>35560.432414858165</v>
      </c>
      <c r="Q11" s="87">
        <f t="shared" si="6"/>
        <v>0</v>
      </c>
      <c r="R11" s="87"/>
      <c r="T11" s="87"/>
      <c r="U11" s="87"/>
      <c r="V11" s="3"/>
      <c r="W11" s="3"/>
      <c r="X11" s="91"/>
      <c r="Y11" s="3"/>
      <c r="Z11" s="3"/>
    </row>
    <row r="12" spans="1:33" x14ac:dyDescent="0.25">
      <c r="B12">
        <v>1515</v>
      </c>
      <c r="C12">
        <f t="shared" si="0"/>
        <v>1818</v>
      </c>
      <c r="D12" s="87">
        <f t="shared" si="9"/>
        <v>2181.6</v>
      </c>
      <c r="E12" s="87">
        <v>72000000</v>
      </c>
      <c r="F12" s="103">
        <f t="shared" si="2"/>
        <v>47524.752475247522</v>
      </c>
      <c r="G12" s="77">
        <f t="shared" si="3"/>
        <v>39603.960396039605</v>
      </c>
      <c r="H12">
        <f t="shared" si="4"/>
        <v>33003.300330033002</v>
      </c>
      <c r="I12">
        <f t="shared" ref="I12:I14" si="10">V12</f>
        <v>0</v>
      </c>
      <c r="J12">
        <f t="shared" ref="J12:J14" si="11">W12</f>
        <v>0</v>
      </c>
      <c r="Q12" s="87">
        <f t="shared" si="6"/>
        <v>0</v>
      </c>
      <c r="R12" s="87"/>
      <c r="T12" s="87"/>
      <c r="U12" s="87"/>
      <c r="V12" s="3"/>
      <c r="W12" s="3"/>
      <c r="X12" s="3"/>
      <c r="Y12" s="3"/>
      <c r="Z12" s="3"/>
    </row>
    <row r="13" spans="1:33" x14ac:dyDescent="0.25">
      <c r="B13">
        <v>1367</v>
      </c>
      <c r="C13">
        <f t="shared" si="0"/>
        <v>1640.3999999999999</v>
      </c>
      <c r="D13" s="87">
        <f t="shared" si="9"/>
        <v>1968.4799999999998</v>
      </c>
      <c r="E13" s="87">
        <v>71500000</v>
      </c>
      <c r="F13" s="103">
        <f t="shared" si="2"/>
        <v>52304.316020482809</v>
      </c>
      <c r="G13" s="77">
        <f t="shared" si="3"/>
        <v>43586.930017069011</v>
      </c>
      <c r="H13">
        <f t="shared" si="4"/>
        <v>36322.441680890843</v>
      </c>
      <c r="I13">
        <f t="shared" si="10"/>
        <v>0</v>
      </c>
      <c r="J13">
        <f t="shared" si="11"/>
        <v>0</v>
      </c>
      <c r="Q13" s="87">
        <f t="shared" si="6"/>
        <v>0</v>
      </c>
      <c r="T13" s="87"/>
      <c r="U13" s="87"/>
      <c r="V13" s="3"/>
      <c r="W13" s="3"/>
      <c r="X13" s="3"/>
      <c r="Y13" s="3"/>
      <c r="Z13" s="3"/>
    </row>
    <row r="14" spans="1:33" x14ac:dyDescent="0.25">
      <c r="B14" s="104">
        <v>1330</v>
      </c>
      <c r="C14" s="104">
        <f t="shared" si="0"/>
        <v>1596</v>
      </c>
      <c r="D14" s="105">
        <f t="shared" si="9"/>
        <v>1915.1999999999998</v>
      </c>
      <c r="E14" s="105">
        <v>70000000</v>
      </c>
      <c r="F14" s="105">
        <f t="shared" si="2"/>
        <v>52631.57894736842</v>
      </c>
      <c r="G14" s="77">
        <f t="shared" si="3"/>
        <v>43859.649122807015</v>
      </c>
      <c r="H14">
        <f t="shared" si="4"/>
        <v>36549.707602339186</v>
      </c>
      <c r="I14">
        <f t="shared" si="10"/>
        <v>0</v>
      </c>
      <c r="J14">
        <f t="shared" si="11"/>
        <v>0</v>
      </c>
      <c r="T14" s="87"/>
      <c r="U14" s="87"/>
      <c r="V14" s="3"/>
      <c r="W14" s="3"/>
      <c r="X14" s="3"/>
      <c r="Y14" s="3"/>
      <c r="Z14" s="3"/>
    </row>
    <row r="15" spans="1:33" x14ac:dyDescent="0.25">
      <c r="B15">
        <v>1367</v>
      </c>
      <c r="C15">
        <f t="shared" si="0"/>
        <v>1640.3999999999999</v>
      </c>
      <c r="D15">
        <f t="shared" ref="D15:D18" si="12">C15*1.2</f>
        <v>1968.4799999999998</v>
      </c>
      <c r="E15" s="87">
        <v>75000000</v>
      </c>
      <c r="F15" s="103">
        <f t="shared" si="2"/>
        <v>54864.667154352595</v>
      </c>
      <c r="G15" s="77">
        <f t="shared" si="3"/>
        <v>45720.555961960505</v>
      </c>
      <c r="H15">
        <f t="shared" ref="H15:H18" si="13">ROUND((E15/D15),0)</f>
        <v>38100</v>
      </c>
      <c r="I15">
        <f t="shared" ref="I15:J18" si="14">V15</f>
        <v>0</v>
      </c>
      <c r="J15">
        <f t="shared" si="14"/>
        <v>0</v>
      </c>
      <c r="T15" s="87"/>
      <c r="U15" s="87"/>
      <c r="V15" s="3"/>
      <c r="W15" s="3"/>
      <c r="X15" s="3"/>
      <c r="Y15" s="3"/>
      <c r="Z15" s="3"/>
    </row>
    <row r="16" spans="1:33" x14ac:dyDescent="0.25">
      <c r="B16">
        <v>1380</v>
      </c>
      <c r="C16">
        <f t="shared" si="0"/>
        <v>1656</v>
      </c>
      <c r="D16">
        <f t="shared" si="12"/>
        <v>1987.1999999999998</v>
      </c>
      <c r="E16" s="87">
        <v>75000000</v>
      </c>
      <c r="F16" s="103">
        <f t="shared" si="2"/>
        <v>54347.82608695652</v>
      </c>
      <c r="G16" s="77">
        <f t="shared" si="3"/>
        <v>45289.855072463768</v>
      </c>
      <c r="H16">
        <f t="shared" si="13"/>
        <v>37742</v>
      </c>
      <c r="I16">
        <f t="shared" si="14"/>
        <v>0</v>
      </c>
      <c r="J16">
        <f t="shared" si="14"/>
        <v>0</v>
      </c>
      <c r="T16" s="87"/>
      <c r="U16" s="87"/>
    </row>
    <row r="17" spans="1:26" x14ac:dyDescent="0.25">
      <c r="B17">
        <f>C17/1.2</f>
        <v>1275</v>
      </c>
      <c r="C17">
        <v>1530</v>
      </c>
      <c r="D17">
        <f t="shared" si="12"/>
        <v>1836</v>
      </c>
      <c r="E17" s="87">
        <v>75000000</v>
      </c>
      <c r="F17" s="103">
        <f t="shared" si="2"/>
        <v>58823.529411764706</v>
      </c>
      <c r="G17" s="77">
        <f t="shared" si="3"/>
        <v>49019.607843137252</v>
      </c>
      <c r="H17">
        <f t="shared" si="13"/>
        <v>40850</v>
      </c>
      <c r="I17">
        <f t="shared" si="14"/>
        <v>0</v>
      </c>
      <c r="J17">
        <f t="shared" si="14"/>
        <v>0</v>
      </c>
      <c r="T17" s="87"/>
      <c r="U17" s="87"/>
    </row>
    <row r="18" spans="1:26" x14ac:dyDescent="0.25">
      <c r="B18" s="104">
        <v>1367</v>
      </c>
      <c r="C18" s="104">
        <f t="shared" si="0"/>
        <v>1640.3999999999999</v>
      </c>
      <c r="D18" s="104">
        <f t="shared" si="12"/>
        <v>1968.4799999999998</v>
      </c>
      <c r="E18" s="105">
        <v>73000000</v>
      </c>
      <c r="F18" s="105">
        <f t="shared" si="2"/>
        <v>53401.609363569863</v>
      </c>
      <c r="G18" s="77">
        <f t="shared" si="3"/>
        <v>44501.34113630822</v>
      </c>
      <c r="H18">
        <f t="shared" si="13"/>
        <v>37084</v>
      </c>
      <c r="I18">
        <f t="shared" si="14"/>
        <v>0</v>
      </c>
      <c r="J18">
        <f t="shared" si="14"/>
        <v>0</v>
      </c>
      <c r="T18" s="87"/>
      <c r="U18" s="87"/>
    </row>
    <row r="19" spans="1:26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s="6" customFormat="1" x14ac:dyDescent="0.25">
      <c r="A21" s="77"/>
      <c r="B21" s="78"/>
      <c r="C21" s="78"/>
      <c r="D21" s="78"/>
      <c r="E21" s="78"/>
      <c r="F21" s="79" t="s">
        <v>65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s="6" customFormat="1" ht="16.5" x14ac:dyDescent="0.3">
      <c r="A22" s="77"/>
      <c r="B22" s="78"/>
      <c r="C22" s="78" t="s">
        <v>63</v>
      </c>
      <c r="D22" s="78"/>
      <c r="E22" s="93"/>
      <c r="F22" s="80" t="s">
        <v>64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  <c r="P22" s="77"/>
    </row>
    <row r="23" spans="1:26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60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  <c r="P23" s="77"/>
    </row>
    <row r="24" spans="1:26" s="6" customFormat="1" x14ac:dyDescent="0.25">
      <c r="A24" s="77"/>
      <c r="B24" s="78"/>
      <c r="C24" s="78"/>
      <c r="D24" s="78"/>
      <c r="E24" s="78"/>
      <c r="F24" s="80" t="s">
        <v>66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  <c r="P24" s="77"/>
    </row>
    <row r="25" spans="1:26" s="6" customFormat="1" x14ac:dyDescent="0.25">
      <c r="B25" s="78"/>
      <c r="C25" s="78"/>
      <c r="D25" s="78"/>
      <c r="E25" s="78"/>
      <c r="F25" s="81" t="s">
        <v>67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6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6" s="6" customFormat="1" x14ac:dyDescent="0.25">
      <c r="B27" s="78"/>
      <c r="C27" s="78"/>
      <c r="D27" s="78"/>
      <c r="E27" s="78"/>
      <c r="F27" s="80" t="s">
        <v>59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6" s="6" customFormat="1" x14ac:dyDescent="0.25">
      <c r="B28" s="78"/>
      <c r="C28" s="78"/>
      <c r="D28" s="78"/>
      <c r="E28" s="78"/>
      <c r="F28" s="80" t="s">
        <v>60</v>
      </c>
      <c r="G28" s="80">
        <v>0</v>
      </c>
      <c r="H28" s="78"/>
      <c r="I28" s="77"/>
      <c r="J28" s="77"/>
      <c r="K28" s="77"/>
      <c r="L28" s="77"/>
      <c r="M28" s="77"/>
    </row>
    <row r="29" spans="1:26" s="6" customFormat="1" x14ac:dyDescent="0.25">
      <c r="B29" s="78"/>
      <c r="C29" s="78"/>
      <c r="D29" s="78"/>
      <c r="E29" s="78"/>
      <c r="F29" s="80" t="s">
        <v>58</v>
      </c>
      <c r="G29" s="80">
        <v>0</v>
      </c>
      <c r="H29" s="78"/>
      <c r="I29" s="77"/>
      <c r="J29" s="77"/>
      <c r="K29" s="77"/>
      <c r="L29" s="77"/>
      <c r="M29" s="77"/>
    </row>
    <row r="30" spans="1:26" s="6" customFormat="1" x14ac:dyDescent="0.25">
      <c r="B30" s="78"/>
      <c r="C30" s="82"/>
      <c r="D30" s="82"/>
      <c r="E30" s="78"/>
      <c r="F30" s="81" t="s">
        <v>61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  <c r="S30" s="34"/>
    </row>
    <row r="31" spans="1:26" s="6" customFormat="1" x14ac:dyDescent="0.25">
      <c r="B31" s="78"/>
      <c r="C31" s="82"/>
      <c r="D31" s="82"/>
      <c r="E31" s="78"/>
      <c r="F31" s="81" t="s">
        <v>62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</row>
    <row r="32" spans="1:26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</row>
    <row r="33" spans="2:22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2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2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2" x14ac:dyDescent="0.25">
      <c r="B36" s="82"/>
      <c r="C36" s="82"/>
      <c r="D36" s="82"/>
      <c r="E36" s="82"/>
      <c r="F36" s="82"/>
      <c r="G36" s="82"/>
      <c r="H36" s="82"/>
    </row>
    <row r="37" spans="2:22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34"/>
      <c r="T42" s="6"/>
      <c r="U42" s="6"/>
      <c r="V42" s="6"/>
    </row>
    <row r="43" spans="2:22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34"/>
      <c r="P52" s="34"/>
      <c r="Q52" s="34"/>
      <c r="R52" s="34"/>
      <c r="S52" s="34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3" zoomScale="130" zoomScaleNormal="130" workbookViewId="0">
      <selection activeCell="P17" sqref="P17"/>
    </sheetView>
  </sheetViews>
  <sheetFormatPr defaultRowHeight="15" x14ac:dyDescent="0.25"/>
  <sheetData>
    <row r="117" spans="6:13" x14ac:dyDescent="0.25">
      <c r="F117" s="102" t="s">
        <v>57</v>
      </c>
      <c r="G117" s="102"/>
      <c r="H117" s="102"/>
      <c r="I117" s="102"/>
      <c r="J117" s="102"/>
      <c r="K117" s="102"/>
      <c r="L117" s="102"/>
      <c r="M117" s="10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00" workbookViewId="0">
      <selection activeCell="A618" sqref="A6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56:P144"/>
  <sheetViews>
    <sheetView workbookViewId="0">
      <selection activeCell="O133" sqref="O133"/>
    </sheetView>
  </sheetViews>
  <sheetFormatPr defaultRowHeight="15" x14ac:dyDescent="0.25"/>
  <sheetData>
    <row r="56" spans="12:13" x14ac:dyDescent="0.25">
      <c r="L56" t="s">
        <v>78</v>
      </c>
      <c r="M56">
        <v>14</v>
      </c>
    </row>
    <row r="94" spans="12:13" x14ac:dyDescent="0.25">
      <c r="L94" t="s">
        <v>78</v>
      </c>
      <c r="M94">
        <v>21</v>
      </c>
    </row>
    <row r="122" spans="14:15" x14ac:dyDescent="0.25">
      <c r="N122" t="s">
        <v>78</v>
      </c>
      <c r="O122">
        <v>3</v>
      </c>
    </row>
    <row r="144" spans="15:16" x14ac:dyDescent="0.25">
      <c r="O144" t="s">
        <v>78</v>
      </c>
      <c r="P144">
        <v>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2025-01-07T06:23:59Z</dcterms:modified>
</cp:coreProperties>
</file>