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RACPC Ghatkopar (West)\Laxmi Bapu Alder\"/>
    </mc:Choice>
  </mc:AlternateContent>
  <xr:revisionPtr revIDLastSave="0" documentId="13_ncr:1_{43695ABE-41A7-4518-BE6C-BB1C8B077BC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Q7" i="4" l="1"/>
  <c r="U10" i="4"/>
  <c r="U9" i="4"/>
  <c r="U3" i="4"/>
  <c r="U4" i="4"/>
  <c r="U5" i="4"/>
  <c r="U2" i="4"/>
  <c r="O35" i="4" l="1"/>
  <c r="O34" i="4"/>
  <c r="O30" i="4"/>
  <c r="O25" i="4"/>
  <c r="O26" i="4"/>
  <c r="O27" i="4"/>
  <c r="O28" i="4"/>
  <c r="O29" i="4"/>
  <c r="O31" i="4"/>
  <c r="O32" i="4"/>
  <c r="O33" i="4"/>
  <c r="O24" i="4"/>
  <c r="V5" i="4" l="1"/>
  <c r="Q10" i="4" l="1"/>
  <c r="R9" i="4"/>
  <c r="Q9" i="4"/>
  <c r="J21" i="4" l="1"/>
  <c r="U11" i="4"/>
  <c r="U12" i="4"/>
  <c r="U13" i="4"/>
  <c r="U14" i="4"/>
  <c r="U15" i="4"/>
  <c r="G20" i="4" l="1"/>
  <c r="R5" i="4"/>
  <c r="R4" i="4"/>
  <c r="R3" i="4"/>
  <c r="R2" i="4"/>
  <c r="Q5" i="4"/>
  <c r="Q4" i="4"/>
  <c r="Q3" i="4"/>
  <c r="Q2" i="4"/>
  <c r="H18" i="4"/>
  <c r="H30" i="4"/>
  <c r="Q12" i="4" l="1"/>
  <c r="P12" i="4"/>
  <c r="P11" i="4"/>
  <c r="Q11" i="4" s="1"/>
  <c r="P10" i="4"/>
  <c r="P9" i="4"/>
  <c r="P8" i="4"/>
  <c r="P6" i="4"/>
  <c r="P5" i="4"/>
  <c r="P4" i="4"/>
  <c r="P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<sst xmlns="http://schemas.openxmlformats.org/spreadsheetml/2006/main" count="31" uniqueCount="28">
  <si>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</si>
  <si>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</si>
  <si>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</si>
  <si>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</si>
  <si>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</si>
  <si>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</si>
  <si>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</si>
  <si>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</si>
  <si>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</si>
  <si>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</si>
  <si>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</si>
  <si>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</si>
  <si>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</si>
  <si>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 xml:space="preserve"> Flat No. 401, 4th Floor, The Orchid, Plot No. 65+66, Sector 8, New Panvel</t>
  </si>
  <si>
    <t>agreemetn - 27.12.24</t>
  </si>
  <si>
    <t>av</t>
  </si>
  <si>
    <t>sd</t>
  </si>
  <si>
    <t>rd</t>
  </si>
  <si>
    <t>rera ca</t>
  </si>
  <si>
    <t>rate</t>
  </si>
  <si>
    <t>fmv</t>
  </si>
  <si>
    <t>21.10.24</t>
  </si>
  <si>
    <t>22.11.24</t>
  </si>
  <si>
    <t>03.10.24</t>
  </si>
  <si>
    <t>10.09.24</t>
  </si>
  <si>
    <t>21.08.24</t>
  </si>
  <si>
    <t>16.04.24</t>
  </si>
  <si>
    <t>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</si>
</sst>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238125</xdr:colOff>
      <xdr:row>49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D637DF-793F-4B17-A0C4-7DC9E8682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53325" cy="8896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13</xdr:col>
      <xdr:colOff>238125</xdr:colOff>
      <xdr:row>57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5A8E4F-288E-4E28-ADB4-EE82778EC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7553325" cy="9782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238125</xdr:colOff>
      <xdr:row>49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E871F7-C69D-4F9C-98D0-71B2F4DF3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553325" cy="9239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238125</xdr:colOff>
      <xdr:row>46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CCBF5D-2460-4338-9F76-3447D2088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53325" cy="838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439402</xdr:colOff>
      <xdr:row>52</xdr:row>
      <xdr:rowOff>67881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BACD20-F919-4942-A62C-87E760FED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973802" cy="86403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429876</xdr:colOff>
      <xdr:row>45</xdr:row>
      <xdr:rowOff>105986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209937-9882-4549-93D2-A3D2B9F22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964276" cy="86784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410823</xdr:colOff>
      <xdr:row>46</xdr:row>
      <xdr:rowOff>86933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05E474-5482-4C4C-B1BB-F0A3DD3A4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45223" cy="86594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238125</xdr:colOff>
      <xdr:row>48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A61EA9-0F3D-4C30-B7A5-3A79B3545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53325" cy="90963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238125</xdr:colOff>
      <xdr:row>47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92009E-2224-45A7-A1A3-078F37E92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53325" cy="889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R5" sqref="R5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9.140625" customWidth="1"/>
    <col min="20" max="20" width="5.5703125" customWidth="1"/>
  </cols>
  <sheetData>
    <row r="1" spans="1:22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9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2" x14ac:dyDescent="0.25">
      <c r="A2" s="4">
        <f t="shared" ref="A2:A15" si="0">N2</f>
        <v>0</v>
      </c>
      <c r="B2" s="4">
        <f t="shared" ref="B2:B15" si="1">Q2</f>
        <v>362.00408399999998</v>
      </c>
      <c r="C2" s="4">
        <f>B2*1.2</f>
        <v>434.40490079999995</v>
      </c>
      <c r="D2" s="4">
        <f t="shared" ref="D2:D13" si="2">C2*1.2</f>
        <v>521.28588095999987</v>
      </c>
      <c r="E2" s="16">
        <f t="shared" ref="E2:E13" si="3">R2</f>
        <v>4791500</v>
      </c>
      <c r="F2" s="10">
        <f t="shared" ref="F2:F13" si="4">ROUND((E2/B2),0)</f>
        <v>13236</v>
      </c>
      <c r="G2" s="10">
        <f t="shared" ref="G2:G13" si="5">ROUND((E2/C2),0)</f>
        <v>11030</v>
      </c>
      <c r="H2" s="10">
        <f t="shared" ref="H2:H13" si="6">ROUND((E2/D2),0)</f>
        <v>9192</v>
      </c>
      <c r="I2" s="10" t="e">
        <f>#REF!</f>
        <v>#REF!</v>
      </c>
      <c r="J2" s="4" t="str">
        <f t="shared" ref="J2:J13" si="7">S2</f>
        <v>22.11.24</v>
      </c>
      <c r="O2">
        <v>0</v>
      </c>
      <c r="P2">
        <f t="shared" ref="P2:P12" si="8">O2/1.2</f>
        <v>0</v>
      </c>
      <c r="Q2">
        <f>(29.227+4.404)*10.764</f>
        <v>362.00408399999998</v>
      </c>
      <c r="R2" s="2">
        <f>4450000+311500+30000</f>
        <v>4791500</v>
      </c>
      <c r="S2" s="8" t="s">
        <v>22</v>
      </c>
      <c r="T2" s="8">
        <v>3</v>
      </c>
      <c r="U2">
        <f>F2*1.1</f>
        <v>14559.6</v>
      </c>
    </row>
    <row r="3" spans="1:22" x14ac:dyDescent="0.25">
      <c r="A3" s="4">
        <f t="shared" si="0"/>
        <v>0</v>
      </c>
      <c r="B3" s="4">
        <f t="shared" si="1"/>
        <v>356.4606</v>
      </c>
      <c r="C3" s="4">
        <f t="shared" ref="C3:C15" si="9">B3*1.2</f>
        <v>427.75272000000001</v>
      </c>
      <c r="D3" s="4">
        <f t="shared" si="2"/>
        <v>513.30326400000001</v>
      </c>
      <c r="E3" s="16">
        <f t="shared" si="3"/>
        <v>4524000</v>
      </c>
      <c r="F3" s="10">
        <f t="shared" si="4"/>
        <v>12691</v>
      </c>
      <c r="G3" s="10">
        <f t="shared" si="5"/>
        <v>10576</v>
      </c>
      <c r="H3" s="10">
        <f t="shared" si="6"/>
        <v>8814</v>
      </c>
      <c r="I3" s="10" t="e">
        <f>#REF!</f>
        <v>#REF!</v>
      </c>
      <c r="J3" s="4" t="str">
        <f t="shared" si="7"/>
        <v>21.10.24</v>
      </c>
      <c r="O3">
        <v>0</v>
      </c>
      <c r="P3">
        <f t="shared" si="8"/>
        <v>0</v>
      </c>
      <c r="Q3">
        <f>(28.046+3.27+1.874)*10.74</f>
        <v>356.4606</v>
      </c>
      <c r="R3" s="2">
        <f>4200000+294000+30000</f>
        <v>4524000</v>
      </c>
      <c r="S3" s="8" t="s">
        <v>21</v>
      </c>
      <c r="T3" s="8">
        <v>6</v>
      </c>
      <c r="U3">
        <f t="shared" ref="U3:U5" si="10">F3*1.1</f>
        <v>13960.1</v>
      </c>
    </row>
    <row r="4" spans="1:22" x14ac:dyDescent="0.25">
      <c r="A4" s="4">
        <f t="shared" si="0"/>
        <v>0</v>
      </c>
      <c r="B4" s="4">
        <f t="shared" si="1"/>
        <v>311.144184</v>
      </c>
      <c r="C4" s="4">
        <f t="shared" si="9"/>
        <v>373.37302080000001</v>
      </c>
      <c r="D4" s="4">
        <f t="shared" si="2"/>
        <v>448.04762496000001</v>
      </c>
      <c r="E4" s="16">
        <f t="shared" si="3"/>
        <v>3240000</v>
      </c>
      <c r="F4" s="10">
        <f t="shared" si="4"/>
        <v>10413</v>
      </c>
      <c r="G4" s="10">
        <f t="shared" si="5"/>
        <v>8678</v>
      </c>
      <c r="H4" s="10">
        <f t="shared" si="6"/>
        <v>7231</v>
      </c>
      <c r="I4" s="10" t="e">
        <f>#REF!</f>
        <v>#REF!</v>
      </c>
      <c r="J4" s="4" t="str">
        <f t="shared" si="7"/>
        <v>03.10.24</v>
      </c>
      <c r="O4">
        <v>0</v>
      </c>
      <c r="P4">
        <f t="shared" si="8"/>
        <v>0</v>
      </c>
      <c r="Q4">
        <f>(15.482+4.029+9.395)*10.764</f>
        <v>311.144184</v>
      </c>
      <c r="R4" s="2">
        <f>3000000+210000+30000</f>
        <v>3240000</v>
      </c>
      <c r="S4" s="8" t="s">
        <v>23</v>
      </c>
      <c r="T4" s="8">
        <v>7</v>
      </c>
      <c r="U4">
        <f t="shared" si="10"/>
        <v>11454.300000000001</v>
      </c>
    </row>
    <row r="5" spans="1:22" x14ac:dyDescent="0.25">
      <c r="A5" s="4">
        <f t="shared" si="0"/>
        <v>0</v>
      </c>
      <c r="B5" s="4">
        <f t="shared" si="1"/>
        <v>495.76831199999998</v>
      </c>
      <c r="C5" s="4">
        <f t="shared" si="9"/>
        <v>594.92197439999995</v>
      </c>
      <c r="D5" s="4">
        <f t="shared" si="2"/>
        <v>713.90636927999992</v>
      </c>
      <c r="E5" s="16">
        <f t="shared" si="3"/>
        <v>6931500</v>
      </c>
      <c r="F5" s="15">
        <f t="shared" si="4"/>
        <v>13981</v>
      </c>
      <c r="G5" s="10">
        <f t="shared" si="5"/>
        <v>11651</v>
      </c>
      <c r="H5" s="10">
        <f t="shared" si="6"/>
        <v>9709</v>
      </c>
      <c r="I5" s="10" t="e">
        <f>#REF!</f>
        <v>#REF!</v>
      </c>
      <c r="J5" s="4" t="str">
        <f t="shared" si="7"/>
        <v>10.09.24</v>
      </c>
      <c r="O5">
        <v>0</v>
      </c>
      <c r="P5">
        <f t="shared" si="8"/>
        <v>0</v>
      </c>
      <c r="Q5">
        <f>(40.136+5.922)*10.764</f>
        <v>495.76831199999998</v>
      </c>
      <c r="R5" s="2">
        <f>6450000+451500+30000</f>
        <v>6931500</v>
      </c>
      <c r="S5" s="8" t="s">
        <v>24</v>
      </c>
      <c r="T5" s="8">
        <v>5</v>
      </c>
      <c r="U5">
        <f t="shared" si="10"/>
        <v>15379.1</v>
      </c>
      <c r="V5">
        <f>F5*1.1</f>
        <v>15379.1</v>
      </c>
    </row>
    <row r="6" spans="1:22" x14ac:dyDescent="0.25">
      <c r="A6" s="4">
        <f t="shared" si="0"/>
        <v>0</v>
      </c>
      <c r="B6" s="4">
        <f t="shared" si="1"/>
        <v>476</v>
      </c>
      <c r="C6" s="4">
        <f t="shared" si="9"/>
        <v>571.19999999999993</v>
      </c>
      <c r="D6" s="4">
        <f t="shared" si="2"/>
        <v>685.43999999999994</v>
      </c>
      <c r="E6" s="16">
        <f t="shared" si="3"/>
        <v>8274000</v>
      </c>
      <c r="F6" s="15">
        <f t="shared" si="4"/>
        <v>17382</v>
      </c>
      <c r="G6" s="10">
        <f t="shared" si="5"/>
        <v>14485</v>
      </c>
      <c r="H6" s="10">
        <f t="shared" si="6"/>
        <v>12071</v>
      </c>
      <c r="I6" s="10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v>476</v>
      </c>
      <c r="R6" s="2">
        <v>8274000</v>
      </c>
      <c r="S6" s="8"/>
      <c r="T6" s="8"/>
    </row>
    <row r="7" spans="1:22" x14ac:dyDescent="0.25">
      <c r="A7" s="4">
        <f t="shared" si="0"/>
        <v>0</v>
      </c>
      <c r="B7" s="4">
        <f t="shared" si="1"/>
        <v>409.09090909090907</v>
      </c>
      <c r="C7" s="4">
        <f t="shared" si="9"/>
        <v>490.90909090909088</v>
      </c>
      <c r="D7" s="4">
        <f t="shared" si="2"/>
        <v>589.09090909090901</v>
      </c>
      <c r="E7" s="16">
        <f t="shared" si="3"/>
        <v>5500000</v>
      </c>
      <c r="F7" s="10">
        <f t="shared" si="4"/>
        <v>13444</v>
      </c>
      <c r="G7" s="10">
        <f t="shared" si="5"/>
        <v>11204</v>
      </c>
      <c r="H7" s="10">
        <f t="shared" si="6"/>
        <v>9336</v>
      </c>
      <c r="I7" s="10" t="e">
        <f>#REF!</f>
        <v>#REF!</v>
      </c>
      <c r="J7" s="4">
        <f t="shared" si="7"/>
        <v>0</v>
      </c>
      <c r="O7">
        <v>0</v>
      </c>
      <c r="P7">
        <v>450</v>
      </c>
      <c r="Q7">
        <f>P7/1.1</f>
        <v>409.09090909090907</v>
      </c>
      <c r="R7" s="2">
        <v>5500000</v>
      </c>
      <c r="S7" s="8"/>
      <c r="T7" s="8"/>
    </row>
    <row r="8" spans="1:22" x14ac:dyDescent="0.25">
      <c r="A8" s="4">
        <f t="shared" si="0"/>
        <v>0</v>
      </c>
      <c r="B8" s="4">
        <f t="shared" si="1"/>
        <v>322</v>
      </c>
      <c r="C8" s="4">
        <f t="shared" si="9"/>
        <v>386.4</v>
      </c>
      <c r="D8" s="4">
        <f t="shared" si="2"/>
        <v>463.67999999999995</v>
      </c>
      <c r="E8" s="16">
        <f t="shared" si="3"/>
        <v>5841000</v>
      </c>
      <c r="F8" s="15">
        <f t="shared" si="4"/>
        <v>18140</v>
      </c>
      <c r="G8" s="10">
        <f t="shared" si="5"/>
        <v>15116</v>
      </c>
      <c r="H8" s="10">
        <f t="shared" si="6"/>
        <v>12597</v>
      </c>
      <c r="I8" s="10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v>322</v>
      </c>
      <c r="R8" s="2">
        <v>5841000</v>
      </c>
      <c r="S8" s="8"/>
      <c r="T8" s="8"/>
    </row>
    <row r="9" spans="1:22" x14ac:dyDescent="0.25">
      <c r="A9" s="4">
        <f t="shared" si="0"/>
        <v>0</v>
      </c>
      <c r="B9" s="4">
        <f t="shared" si="1"/>
        <v>478.00771199999997</v>
      </c>
      <c r="C9" s="4">
        <f t="shared" si="9"/>
        <v>573.60925439999994</v>
      </c>
      <c r="D9" s="4">
        <f t="shared" si="2"/>
        <v>688.33110527999986</v>
      </c>
      <c r="E9" s="16">
        <f t="shared" si="3"/>
        <v>6450000</v>
      </c>
      <c r="F9" s="10">
        <f t="shared" si="4"/>
        <v>13494</v>
      </c>
      <c r="G9" s="10">
        <f t="shared" si="5"/>
        <v>11245</v>
      </c>
      <c r="H9" s="10">
        <f t="shared" si="6"/>
        <v>9370</v>
      </c>
      <c r="I9" s="10" t="e">
        <f>#REF!</f>
        <v>#REF!</v>
      </c>
      <c r="J9" s="4" t="str">
        <f t="shared" si="7"/>
        <v>21.08.24</v>
      </c>
      <c r="O9">
        <v>0</v>
      </c>
      <c r="P9">
        <f t="shared" si="8"/>
        <v>0</v>
      </c>
      <c r="Q9">
        <f>(37.798+4.272+2.338)*10.764</f>
        <v>478.00771199999997</v>
      </c>
      <c r="R9" s="2">
        <f>6000000+420000+30000</f>
        <v>6450000</v>
      </c>
      <c r="S9" s="8" t="s">
        <v>25</v>
      </c>
      <c r="T9" s="8"/>
      <c r="U9">
        <f>F9*1.1</f>
        <v>14843.400000000001</v>
      </c>
    </row>
    <row r="10" spans="1:22" x14ac:dyDescent="0.25">
      <c r="A10" s="4">
        <f t="shared" si="0"/>
        <v>0</v>
      </c>
      <c r="B10" s="4">
        <f t="shared" si="1"/>
        <v>543.28060800000003</v>
      </c>
      <c r="C10" s="4">
        <f t="shared" si="9"/>
        <v>651.93672960000004</v>
      </c>
      <c r="D10" s="4">
        <f t="shared" si="2"/>
        <v>782.32407552000006</v>
      </c>
      <c r="E10" s="16">
        <f t="shared" si="3"/>
        <v>7350000</v>
      </c>
      <c r="F10" s="10">
        <f t="shared" si="4"/>
        <v>13529</v>
      </c>
      <c r="G10" s="10">
        <f t="shared" si="5"/>
        <v>11274</v>
      </c>
      <c r="H10" s="10">
        <f t="shared" si="6"/>
        <v>9395</v>
      </c>
      <c r="I10" s="10" t="e">
        <f>#REF!</f>
        <v>#REF!</v>
      </c>
      <c r="J10" s="4" t="str">
        <f t="shared" si="7"/>
        <v>16.04.24</v>
      </c>
      <c r="O10">
        <v>0</v>
      </c>
      <c r="P10">
        <f t="shared" si="8"/>
        <v>0</v>
      </c>
      <c r="Q10">
        <f>(44.262+6.21)*10.764</f>
        <v>543.28060800000003</v>
      </c>
      <c r="R10" s="2">
        <v>7350000</v>
      </c>
      <c r="S10" s="8" t="s">
        <v>26</v>
      </c>
      <c r="T10" s="8"/>
      <c r="U10">
        <f>F10*1.1</f>
        <v>14881.900000000001</v>
      </c>
    </row>
    <row r="11" spans="1:22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16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10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ref="Q7:Q12" si="11">P11/1.2</f>
        <v>0</v>
      </c>
      <c r="R11" s="2">
        <v>0</v>
      </c>
      <c r="S11" s="8"/>
      <c r="T11" s="8"/>
      <c r="U11" t="e">
        <f t="shared" ref="U3:U15" si="12">F11*1.05</f>
        <v>#DIV/0!</v>
      </c>
    </row>
    <row r="12" spans="1:22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16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10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1"/>
        <v>0</v>
      </c>
      <c r="R12" s="2">
        <v>0</v>
      </c>
      <c r="S12" s="8"/>
      <c r="T12" s="8"/>
      <c r="U12" t="e">
        <f t="shared" si="12"/>
        <v>#DIV/0!</v>
      </c>
    </row>
    <row r="13" spans="1:22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16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10" t="e">
        <f>#REF!</f>
        <v>#REF!</v>
      </c>
      <c r="J13" s="4">
        <f t="shared" si="7"/>
        <v>0</v>
      </c>
      <c r="O13">
        <v>0</v>
      </c>
      <c r="P13">
        <f t="shared" ref="P13" si="13">O13/1.2</f>
        <v>0</v>
      </c>
      <c r="Q13">
        <f t="shared" ref="Q13" si="14">P13/1.2</f>
        <v>0</v>
      </c>
      <c r="R13" s="2">
        <v>0</v>
      </c>
      <c r="S13" s="8"/>
      <c r="T13" s="8"/>
      <c r="U13" t="e">
        <f t="shared" si="12"/>
        <v>#DIV/0!</v>
      </c>
    </row>
    <row r="14" spans="1:22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5">C14*1.2</f>
        <v>0</v>
      </c>
      <c r="E14" s="5">
        <f t="shared" ref="E14:E15" si="16">R14</f>
        <v>0</v>
      </c>
      <c r="F14" s="10" t="e">
        <f t="shared" ref="F14:F15" si="17">ROUND((E14/B14),0)</f>
        <v>#DIV/0!</v>
      </c>
      <c r="G14" s="10" t="e">
        <f t="shared" ref="G14:G15" si="18">ROUND((E14/C14),0)</f>
        <v>#DIV/0!</v>
      </c>
      <c r="H14" s="4" t="e">
        <f t="shared" ref="H14:H15" si="19">ROUND((E14/D14),0)</f>
        <v>#DIV/0!</v>
      </c>
      <c r="I14" s="4" t="e">
        <f>#REF!</f>
        <v>#REF!</v>
      </c>
      <c r="J14" s="4">
        <f t="shared" ref="J14:J15" si="20">S14</f>
        <v>0</v>
      </c>
      <c r="O14">
        <v>0</v>
      </c>
      <c r="P14">
        <f t="shared" ref="P14:P15" si="21">O14/1.2</f>
        <v>0</v>
      </c>
      <c r="Q14">
        <f t="shared" ref="Q14:Q15" si="22">P14/1.2</f>
        <v>0</v>
      </c>
      <c r="R14" s="2">
        <v>0</v>
      </c>
      <c r="S14" s="8"/>
      <c r="T14" s="8"/>
      <c r="U14" t="e">
        <f t="shared" si="12"/>
        <v>#DIV/0!</v>
      </c>
    </row>
    <row r="15" spans="1:22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5"/>
        <v>0</v>
      </c>
      <c r="E15" s="5">
        <f t="shared" si="16"/>
        <v>0</v>
      </c>
      <c r="F15" s="10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 t="e">
        <f>#REF!</f>
        <v>#REF!</v>
      </c>
      <c r="J15" s="4">
        <f t="shared" si="20"/>
        <v>0</v>
      </c>
      <c r="O15">
        <v>0</v>
      </c>
      <c r="P15">
        <f t="shared" si="21"/>
        <v>0</v>
      </c>
      <c r="Q15">
        <f t="shared" si="22"/>
        <v>0</v>
      </c>
      <c r="R15" s="2">
        <v>0</v>
      </c>
      <c r="S15" s="8"/>
      <c r="T15" s="8"/>
      <c r="U15" t="e">
        <f t="shared" si="12"/>
        <v>#DIV/0!</v>
      </c>
    </row>
    <row r="17" spans="5:24" x14ac:dyDescent="0.25">
      <c r="E17" t="s">
        <v>13</v>
      </c>
    </row>
    <row r="18" spans="5:24" x14ac:dyDescent="0.25">
      <c r="F18" s="7" t="s">
        <v>18</v>
      </c>
      <c r="G18">
        <v>322</v>
      </c>
      <c r="H18">
        <f>29.92*10.764</f>
        <v>322.05887999999999</v>
      </c>
    </row>
    <row r="19" spans="5:24" x14ac:dyDescent="0.25">
      <c r="F19" s="7" t="s">
        <v>19</v>
      </c>
      <c r="G19">
        <v>15300</v>
      </c>
    </row>
    <row r="20" spans="5:24" x14ac:dyDescent="0.25">
      <c r="F20" s="7" t="s">
        <v>20</v>
      </c>
      <c r="G20">
        <f>G19*G18</f>
        <v>4926600</v>
      </c>
    </row>
    <row r="21" spans="5:24" x14ac:dyDescent="0.25">
      <c r="J21">
        <f>31.768*10.764</f>
        <v>341.95075199999997</v>
      </c>
    </row>
    <row r="22" spans="5:24" x14ac:dyDescent="0.25">
      <c r="G22" s="6"/>
      <c r="H22" s="6"/>
    </row>
    <row r="23" spans="5:24" x14ac:dyDescent="0.25">
      <c r="J23" t="s">
        <v>27</v>
      </c>
    </row>
    <row r="24" spans="5:24" x14ac:dyDescent="0.25">
      <c r="J24">
        <v>12.93</v>
      </c>
      <c r="N24">
        <v>9</v>
      </c>
      <c r="O24">
        <f>N24*J24</f>
        <v>116.37</v>
      </c>
      <c r="P24" s="11"/>
      <c r="Q24" s="11"/>
      <c r="R24" s="13"/>
      <c r="T24" s="11"/>
      <c r="U24" s="11"/>
      <c r="V24" s="11"/>
      <c r="W24" s="11"/>
      <c r="X24" s="11"/>
    </row>
    <row r="25" spans="5:24" x14ac:dyDescent="0.25">
      <c r="J25">
        <v>9.9</v>
      </c>
      <c r="N25">
        <v>6.93</v>
      </c>
      <c r="O25">
        <f t="shared" ref="O25:O33" si="23">N25*J25</f>
        <v>68.606999999999999</v>
      </c>
      <c r="P25" s="11"/>
      <c r="Q25" s="14"/>
      <c r="R25" s="14"/>
      <c r="T25" s="14"/>
      <c r="U25" s="14"/>
      <c r="V25" s="11"/>
      <c r="W25" s="11"/>
      <c r="X25" s="11"/>
    </row>
    <row r="26" spans="5:24" x14ac:dyDescent="0.25">
      <c r="G26" t="s">
        <v>14</v>
      </c>
      <c r="J26">
        <v>2.87</v>
      </c>
      <c r="N26">
        <v>7</v>
      </c>
      <c r="O26">
        <f t="shared" si="23"/>
        <v>20.09</v>
      </c>
      <c r="P26" s="11"/>
      <c r="Q26" s="11"/>
      <c r="R26" s="11"/>
      <c r="T26" s="11"/>
      <c r="U26" s="11"/>
      <c r="V26" s="11"/>
      <c r="W26" s="11"/>
      <c r="X26" s="11"/>
    </row>
    <row r="27" spans="5:24" x14ac:dyDescent="0.25">
      <c r="G27" t="s">
        <v>15</v>
      </c>
      <c r="H27">
        <v>4000000</v>
      </c>
      <c r="J27">
        <v>6.33</v>
      </c>
      <c r="N27">
        <v>3.98</v>
      </c>
      <c r="O27">
        <f t="shared" si="23"/>
        <v>25.1934</v>
      </c>
      <c r="P27" s="11"/>
      <c r="Q27" s="11"/>
      <c r="R27" s="11"/>
      <c r="T27" s="11"/>
      <c r="U27" s="11"/>
      <c r="V27" s="11"/>
      <c r="W27" s="11"/>
      <c r="X27" s="11"/>
    </row>
    <row r="28" spans="5:24" x14ac:dyDescent="0.25">
      <c r="G28" t="s">
        <v>16</v>
      </c>
      <c r="H28">
        <v>240000</v>
      </c>
      <c r="J28">
        <v>8.93</v>
      </c>
      <c r="N28">
        <v>10</v>
      </c>
      <c r="O28">
        <f t="shared" si="23"/>
        <v>89.3</v>
      </c>
      <c r="P28" s="11"/>
      <c r="Q28" s="11"/>
      <c r="R28" s="12"/>
      <c r="T28" s="12"/>
      <c r="U28" s="12"/>
      <c r="V28" s="11"/>
      <c r="W28" s="11"/>
      <c r="X28" s="11"/>
    </row>
    <row r="29" spans="5:24" x14ac:dyDescent="0.25">
      <c r="G29" t="s">
        <v>17</v>
      </c>
      <c r="H29">
        <v>30000</v>
      </c>
      <c r="J29">
        <v>3.93</v>
      </c>
      <c r="N29">
        <v>2.87</v>
      </c>
      <c r="O29">
        <f t="shared" si="23"/>
        <v>11.279100000000001</v>
      </c>
      <c r="P29" s="11"/>
      <c r="Q29" s="11"/>
      <c r="R29" s="11"/>
      <c r="T29" s="11"/>
      <c r="U29" s="11"/>
      <c r="V29" s="11"/>
      <c r="W29" s="11"/>
      <c r="X29" s="11"/>
    </row>
    <row r="30" spans="5:24" x14ac:dyDescent="0.25">
      <c r="H30">
        <f>SUM(H27:H29)</f>
        <v>4270000</v>
      </c>
      <c r="O30">
        <f>SUM(O24:O29)</f>
        <v>330.83950000000004</v>
      </c>
      <c r="P30" s="11"/>
      <c r="Q30" s="11"/>
      <c r="R30" s="11"/>
      <c r="T30" s="11"/>
      <c r="U30" s="11"/>
      <c r="V30" s="11"/>
      <c r="W30" s="11"/>
      <c r="X30" s="11"/>
    </row>
    <row r="31" spans="5:24" x14ac:dyDescent="0.25">
      <c r="J31">
        <v>2</v>
      </c>
      <c r="N31">
        <v>10</v>
      </c>
      <c r="O31">
        <f t="shared" si="23"/>
        <v>20</v>
      </c>
      <c r="P31" s="11"/>
      <c r="Q31" s="11"/>
      <c r="R31" s="11"/>
      <c r="T31" s="11"/>
      <c r="U31" s="11"/>
      <c r="V31" s="11"/>
      <c r="W31" s="11"/>
      <c r="X31" s="11"/>
    </row>
    <row r="32" spans="5:24" x14ac:dyDescent="0.25">
      <c r="J32">
        <v>2</v>
      </c>
      <c r="N32">
        <v>7</v>
      </c>
      <c r="O32">
        <f t="shared" si="23"/>
        <v>14</v>
      </c>
      <c r="P32" s="11"/>
      <c r="Q32" s="11"/>
      <c r="R32" s="11"/>
      <c r="S32" s="6"/>
      <c r="T32" s="11"/>
      <c r="U32" s="11"/>
      <c r="V32" s="11"/>
      <c r="W32" s="11"/>
      <c r="X32" s="11"/>
    </row>
    <row r="33" spans="10:24" x14ac:dyDescent="0.25">
      <c r="J33">
        <v>2</v>
      </c>
      <c r="N33">
        <v>9</v>
      </c>
      <c r="O33">
        <f t="shared" si="23"/>
        <v>18</v>
      </c>
      <c r="P33" s="11"/>
      <c r="Q33" s="11"/>
      <c r="R33" s="11"/>
      <c r="S33" s="6"/>
      <c r="T33" s="11"/>
      <c r="U33" s="11"/>
      <c r="V33" s="11"/>
      <c r="W33" s="11"/>
      <c r="X33" s="11"/>
    </row>
    <row r="34" spans="10:24" x14ac:dyDescent="0.25">
      <c r="O34">
        <f>SUM(O31:O33)</f>
        <v>52</v>
      </c>
      <c r="Q34" s="11"/>
      <c r="R34" s="11"/>
    </row>
    <row r="35" spans="10:24" x14ac:dyDescent="0.25">
      <c r="O35">
        <f>O34+O30</f>
        <v>382.83950000000004</v>
      </c>
      <c r="Q35" s="11"/>
      <c r="R35" s="11"/>
      <c r="T35" s="6"/>
    </row>
    <row r="36" spans="10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13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2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4"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7"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2025-01-07T06:22:39Z</dcterms:modified>
</cp:coreProperties>
</file>