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 2025\Omega Rolling Mills Pvt. Ltd\"/>
    </mc:Choice>
  </mc:AlternateContent>
  <xr:revisionPtr revIDLastSave="0" documentId="13_ncr:1_{30E2B120-DFE0-4447-8C4E-5B72A13626A0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mega Rolling Mills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M13" i="4" l="1"/>
  <c r="N11" i="3"/>
  <c r="C37" i="2" l="1"/>
  <c r="M26" i="2"/>
  <c r="H26" i="2"/>
  <c r="I26" i="2" s="1"/>
  <c r="J26" i="2" s="1"/>
  <c r="K26" i="2" s="1"/>
  <c r="L26" i="2" s="1"/>
  <c r="M25" i="2"/>
  <c r="H25" i="2"/>
  <c r="I25" i="2" s="1"/>
  <c r="J25" i="2" s="1"/>
  <c r="K25" i="2" s="1"/>
  <c r="L25" i="2" s="1"/>
  <c r="M24" i="2"/>
  <c r="H24" i="2"/>
  <c r="I24" i="2" s="1"/>
  <c r="J24" i="2" s="1"/>
  <c r="K24" i="2" s="1"/>
  <c r="L24" i="2" s="1"/>
  <c r="M23" i="2"/>
  <c r="H23" i="2"/>
  <c r="I23" i="2" s="1"/>
  <c r="J23" i="2" s="1"/>
  <c r="K23" i="2" s="1"/>
  <c r="L23" i="2" s="1"/>
  <c r="M22" i="2"/>
  <c r="H22" i="2"/>
  <c r="I22" i="2" s="1"/>
  <c r="J22" i="2" s="1"/>
  <c r="K22" i="2" s="1"/>
  <c r="L22" i="2" s="1"/>
  <c r="M21" i="2"/>
  <c r="H21" i="2"/>
  <c r="I21" i="2" s="1"/>
  <c r="J21" i="2" s="1"/>
  <c r="K21" i="2" s="1"/>
  <c r="L21" i="2" s="1"/>
  <c r="M20" i="2"/>
  <c r="H20" i="2"/>
  <c r="I20" i="2" s="1"/>
  <c r="J20" i="2" s="1"/>
  <c r="K20" i="2" s="1"/>
  <c r="L20" i="2" s="1"/>
  <c r="M19" i="2"/>
  <c r="H19" i="2"/>
  <c r="I19" i="2" s="1"/>
  <c r="J19" i="2" s="1"/>
  <c r="K19" i="2" s="1"/>
  <c r="L19" i="2" s="1"/>
  <c r="M18" i="2"/>
  <c r="H18" i="2"/>
  <c r="I18" i="2" s="1"/>
  <c r="J18" i="2" s="1"/>
  <c r="K18" i="2" s="1"/>
  <c r="L18" i="2" s="1"/>
  <c r="M17" i="2"/>
  <c r="H17" i="2"/>
  <c r="I17" i="2" s="1"/>
  <c r="J17" i="2" s="1"/>
  <c r="K17" i="2" s="1"/>
  <c r="L17" i="2" s="1"/>
  <c r="M16" i="2"/>
  <c r="I16" i="2"/>
  <c r="J16" i="2" s="1"/>
  <c r="K16" i="2" s="1"/>
  <c r="L16" i="2" s="1"/>
  <c r="H16" i="2"/>
  <c r="M15" i="2"/>
  <c r="H15" i="2"/>
  <c r="I15" i="2" s="1"/>
  <c r="J15" i="2" s="1"/>
  <c r="K15" i="2" s="1"/>
  <c r="L15" i="2" s="1"/>
  <c r="M14" i="2"/>
  <c r="H14" i="2"/>
  <c r="I14" i="2" s="1"/>
  <c r="J14" i="2" s="1"/>
  <c r="K14" i="2" s="1"/>
  <c r="L14" i="2" s="1"/>
  <c r="M13" i="2"/>
  <c r="H13" i="2"/>
  <c r="I13" i="2" s="1"/>
  <c r="J13" i="2" s="1"/>
  <c r="K13" i="2" s="1"/>
  <c r="L13" i="2" s="1"/>
  <c r="M12" i="2"/>
  <c r="I12" i="2"/>
  <c r="J12" i="2" s="1"/>
  <c r="K12" i="2" s="1"/>
  <c r="L12" i="2" s="1"/>
  <c r="H12" i="2"/>
  <c r="M11" i="2"/>
  <c r="H11" i="2"/>
  <c r="I11" i="2" s="1"/>
  <c r="J11" i="2" s="1"/>
  <c r="K11" i="2" s="1"/>
  <c r="L11" i="2" s="1"/>
  <c r="M10" i="2"/>
  <c r="H10" i="2"/>
  <c r="I10" i="2" s="1"/>
  <c r="J10" i="2" s="1"/>
  <c r="K10" i="2" s="1"/>
  <c r="L10" i="2" s="1"/>
  <c r="H9" i="2" l="1"/>
  <c r="I9" i="2" s="1"/>
  <c r="J9" i="2" s="1"/>
  <c r="C45" i="2"/>
  <c r="E45" i="2" s="1"/>
  <c r="D56" i="2"/>
  <c r="D4" i="2"/>
  <c r="C56" i="2" s="1"/>
  <c r="D55" i="2"/>
  <c r="M9" i="2"/>
  <c r="M28" i="2" s="1"/>
  <c r="C52" i="2"/>
  <c r="C53" i="2" s="1"/>
  <c r="C54" i="2" s="1"/>
  <c r="C34" i="2"/>
  <c r="C44" i="2" s="1"/>
  <c r="D44" i="2" s="1"/>
  <c r="D46" i="2" s="1"/>
  <c r="C4" i="2"/>
  <c r="C42" i="2" s="1"/>
  <c r="E42" i="2" s="1"/>
  <c r="E44" i="2" l="1"/>
  <c r="D51" i="2"/>
  <c r="D47" i="2"/>
  <c r="C55" i="2"/>
  <c r="K9" i="2"/>
  <c r="L9" i="2" l="1"/>
  <c r="L28" i="2" s="1"/>
  <c r="C43" i="2" s="1"/>
  <c r="E43" i="2" l="1"/>
  <c r="C46" i="2"/>
  <c r="E46" i="2" s="1"/>
  <c r="C47" i="2" l="1"/>
  <c r="C51" i="2"/>
  <c r="C48" i="2"/>
  <c r="C49" i="2" s="1"/>
  <c r="C50" i="2" s="1"/>
</calcChain>
</file>

<file path=xl/sharedStrings.xml><?xml version="1.0" encoding="utf-8"?>
<sst xmlns="http://schemas.openxmlformats.org/spreadsheetml/2006/main" count="60" uniqueCount="53">
  <si>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</si>
  <si>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</si>
  <si>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</si>
  <si>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</si>
  <si>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</si>
  <si>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</si>
  <si>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</si>
  <si>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</si>
  <si>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</si>
  <si>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</si>
  <si>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</si>
  <si>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</si>
  <si>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</si>
  <si>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</si>
  <si>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</si>
  <si>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</si>
  <si>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</si>
  <si>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</si>
  <si>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</si>
  <si>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</si>
  <si>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</si>
  <si>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</si>
  <si>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</si>
  <si>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</si>
  <si>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</si>
  <si>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</si>
  <si>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</si>
  <si>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Admin Building</t>
  </si>
  <si>
    <t xml:space="preserve"> Area In             Sq.M.</t>
  </si>
  <si>
    <t>Previous Report</t>
  </si>
  <si>
    <t>Government Value</t>
  </si>
  <si>
    <t>Land Area</t>
  </si>
  <si>
    <t>Office Building                ( First Floor)</t>
  </si>
  <si>
    <t>Office Building          ( Ground Floor)</t>
  </si>
  <si>
    <t xml:space="preserve">Main Shed </t>
  </si>
  <si>
    <t xml:space="preserve">Panel Room </t>
  </si>
  <si>
    <t>Wash Room &amp; Store</t>
  </si>
  <si>
    <t>Metre Room</t>
  </si>
  <si>
    <t xml:space="preserve">Store Room </t>
  </si>
  <si>
    <t>Lean to Shed</t>
  </si>
  <si>
    <t>Lean to shed besides Chiller Plan</t>
  </si>
  <si>
    <t>Lean to shed on toilet side</t>
  </si>
  <si>
    <t>Godown Lean to shed</t>
  </si>
  <si>
    <t>Back Side Shed -1</t>
  </si>
  <si>
    <t>Back Side Shed -2</t>
  </si>
  <si>
    <t>Front side Lean to shed</t>
  </si>
  <si>
    <t>Transformer Shed</t>
  </si>
  <si>
    <t>Car Parking Shed</t>
  </si>
  <si>
    <t>Dog Room</t>
  </si>
  <si>
    <t>Watchman's Cabin</t>
  </si>
  <si>
    <t>Total</t>
  </si>
  <si>
    <t>per sq.M</t>
  </si>
  <si>
    <t>PER 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</si>
</sst>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 shrinkToFit="1"/>
    </xf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0" fontId="7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1" fillId="0" borderId="1" xfId="0" applyFont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2" fillId="0" borderId="0" xfId="0" applyFont="1"/>
    <xf numFmtId="4" fontId="7" fillId="0" borderId="0" xfId="0" applyNumberFormat="1" applyFont="1"/>
    <xf numFmtId="2" fontId="7" fillId="0" borderId="0" xfId="0" applyNumberFormat="1" applyFont="1"/>
    <xf numFmtId="0" fontId="13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 shrinkToFit="1"/>
    </xf>
    <xf numFmtId="4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/>
    </xf>
    <xf numFmtId="43" fontId="7" fillId="0" borderId="0" xfId="1" applyFont="1"/>
    <xf numFmtId="0" fontId="12" fillId="0" borderId="1" xfId="0" applyFont="1" applyBorder="1" applyAlignment="1">
      <alignment vertical="top"/>
    </xf>
    <xf numFmtId="4" fontId="12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/>
    </xf>
    <xf numFmtId="43" fontId="12" fillId="0" borderId="0" xfId="1" applyFont="1"/>
    <xf numFmtId="0" fontId="12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top" wrapText="1" shrinkToFit="1"/>
    </xf>
    <xf numFmtId="0" fontId="7" fillId="0" borderId="4" xfId="0" applyFont="1" applyBorder="1"/>
    <xf numFmtId="0" fontId="1" fillId="0" borderId="1" xfId="0" applyFont="1" applyBorder="1"/>
    <xf numFmtId="0" fontId="12" fillId="0" borderId="1" xfId="0" applyFont="1" applyBorder="1" applyAlignment="1">
      <alignment horizontal="center" wrapText="1"/>
    </xf>
    <xf numFmtId="43" fontId="12" fillId="0" borderId="1" xfId="1" applyFont="1" applyBorder="1"/>
    <xf numFmtId="0" fontId="6" fillId="0" borderId="5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/>
    </xf>
    <xf numFmtId="4" fontId="7" fillId="2" borderId="0" xfId="0" applyNumberFormat="1" applyFont="1" applyFill="1"/>
    <xf numFmtId="4" fontId="12" fillId="2" borderId="0" xfId="0" applyNumberFormat="1" applyFont="1" applyFill="1"/>
    <xf numFmtId="2" fontId="7" fillId="2" borderId="0" xfId="0" applyNumberFormat="1" applyFont="1" applyFill="1"/>
    <xf numFmtId="43" fontId="7" fillId="2" borderId="0" xfId="1" applyFont="1" applyFill="1"/>
    <xf numFmtId="2" fontId="10" fillId="0" borderId="1" xfId="0" applyNumberFormat="1" applyFont="1" applyBorder="1" applyAlignment="1">
      <alignment wrapText="1"/>
    </xf>
    <xf numFmtId="2" fontId="1" fillId="0" borderId="0" xfId="0" applyNumberFormat="1" applyFont="1"/>
    <xf numFmtId="2" fontId="1" fillId="0" borderId="1" xfId="1" applyNumberFormat="1" applyFont="1" applyBorder="1"/>
    <xf numFmtId="2" fontId="7" fillId="0" borderId="1" xfId="0" applyNumberFormat="1" applyFont="1" applyBorder="1" applyAlignment="1">
      <alignment vertical="top"/>
    </xf>
    <xf numFmtId="2" fontId="12" fillId="0" borderId="1" xfId="0" applyNumberFormat="1" applyFont="1" applyBorder="1"/>
    <xf numFmtId="2" fontId="12" fillId="0" borderId="0" xfId="0" applyNumberFormat="1" applyFont="1"/>
    <xf numFmtId="2" fontId="4" fillId="0" borderId="1" xfId="0" applyNumberFormat="1" applyFont="1" applyBorder="1" applyAlignment="1">
      <alignment horizontal="center" vertical="top" wrapText="1" shrinkToFit="1"/>
    </xf>
    <xf numFmtId="2" fontId="1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vertical="top"/>
    </xf>
    <xf numFmtId="2" fontId="7" fillId="0" borderId="1" xfId="0" applyNumberFormat="1" applyFont="1" applyBorder="1"/>
    <xf numFmtId="2" fontId="12" fillId="0" borderId="0" xfId="0" applyNumberFormat="1" applyFont="1" applyAlignment="1">
      <alignment horizontal="center" vertical="top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/>
    <xf numFmtId="4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26</xdr:row>
      <xdr:rowOff>33467</xdr:rowOff>
    </xdr:from>
    <xdr:to>
      <xdr:col>20</xdr:col>
      <xdr:colOff>570054</xdr:colOff>
      <xdr:row>36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48C79C-9518-278E-B1FC-68006BEE9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0" y="7053392"/>
          <a:ext cx="4789629" cy="224300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314326</xdr:colOff>
      <xdr:row>37</xdr:row>
      <xdr:rowOff>32443</xdr:rowOff>
    </xdr:from>
    <xdr:to>
      <xdr:col>20</xdr:col>
      <xdr:colOff>572538</xdr:colOff>
      <xdr:row>41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CD2D86B-8020-505F-3F4F-F0F1D5DBB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0976" y="9433618"/>
          <a:ext cx="4801637" cy="94863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314325</xdr:colOff>
      <xdr:row>0</xdr:row>
      <xdr:rowOff>162537</xdr:rowOff>
    </xdr:from>
    <xdr:to>
      <xdr:col>20</xdr:col>
      <xdr:colOff>600075</xdr:colOff>
      <xdr:row>25</xdr:row>
      <xdr:rowOff>105961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4B7991F-8472-59CE-F8E9-187381F3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10975" y="162537"/>
          <a:ext cx="4829175" cy="675379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12</xdr:col>
      <xdr:colOff>39086</xdr:colOff>
      <xdr:row>34</xdr:row>
      <xdr:rowOff>105684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C2554-9436-44E3-AC15-6B418AF4F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6675"/>
          <a:ext cx="7068536" cy="65160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</xdr:rowOff>
    </xdr:from>
    <xdr:to>
      <xdr:col>10</xdr:col>
      <xdr:colOff>477134</xdr:colOff>
      <xdr:row>35</xdr:row>
      <xdr:rowOff>29508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BABABB-5DE6-4483-93C5-BB338659D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9525"/>
          <a:ext cx="6335009" cy="6687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"/>
  <sheetViews>
    <sheetView topLeftCell="A28" zoomScaleNormal="100" workbookViewId="0">
      <selection activeCell="H41" sqref="H41"/>
    </sheetView>
  </sheetViews>
  <sheetFormatPr defaultRowHeight="16.5" x14ac:dyDescent="0.3"/>
  <cols>
    <col min="1" max="1" width="9.140625" style="40"/>
    <col min="2" max="2" width="19.5703125" style="2" bestFit="1" customWidth="1"/>
    <col min="3" max="3" width="14.85546875" style="74" customWidth="1"/>
    <col min="4" max="4" width="14.42578125" style="1" customWidth="1"/>
    <col min="5" max="5" width="13.140625" style="1" customWidth="1"/>
    <col min="6" max="6" width="9.140625" style="6" customWidth="1"/>
    <col min="7" max="7" width="13.85546875" style="6" bestFit="1" customWidth="1"/>
    <col min="8" max="8" width="11.42578125" style="6" customWidth="1"/>
    <col min="9" max="9" width="13.85546875" style="1" bestFit="1" customWidth="1"/>
    <col min="10" max="10" width="11.28515625" style="6" customWidth="1"/>
    <col min="11" max="11" width="11.5703125" style="1" customWidth="1"/>
    <col min="12" max="12" width="13.7109375" style="6" customWidth="1"/>
    <col min="13" max="13" width="13.42578125" style="6" customWidth="1"/>
    <col min="14" max="14" width="13.28515625" style="6" bestFit="1" customWidth="1"/>
    <col min="15" max="16384" width="9.140625" style="1"/>
  </cols>
  <sheetData>
    <row r="1" spans="1:14" x14ac:dyDescent="0.3">
      <c r="B1" s="10" t="s">
        <v>16</v>
      </c>
    </row>
    <row r="2" spans="1:14" x14ac:dyDescent="0.3">
      <c r="B2" s="20" t="s">
        <v>31</v>
      </c>
      <c r="C2" s="75">
        <v>5753</v>
      </c>
      <c r="D2" s="62"/>
      <c r="E2" s="60"/>
      <c r="F2" s="4"/>
      <c r="G2" s="22"/>
      <c r="H2" s="1"/>
    </row>
    <row r="3" spans="1:14" x14ac:dyDescent="0.3">
      <c r="B3" s="57" t="s">
        <v>9</v>
      </c>
      <c r="C3" s="76">
        <v>15000</v>
      </c>
      <c r="D3" s="24">
        <v>3895</v>
      </c>
      <c r="E3" s="61"/>
      <c r="F3" s="23"/>
      <c r="G3" s="12"/>
      <c r="H3" s="1"/>
    </row>
    <row r="4" spans="1:14" x14ac:dyDescent="0.3">
      <c r="B4" s="63" t="s">
        <v>22</v>
      </c>
      <c r="C4" s="77">
        <f>ROUND((C2*C3),0)</f>
        <v>86295000</v>
      </c>
      <c r="D4" s="64">
        <f>D3*C2</f>
        <v>22407935</v>
      </c>
      <c r="E4" s="19"/>
      <c r="F4" s="19"/>
      <c r="G4" s="19"/>
    </row>
    <row r="5" spans="1:14" x14ac:dyDescent="0.3">
      <c r="B5" s="59"/>
      <c r="C5" s="78"/>
      <c r="D5" s="58"/>
      <c r="E5" s="19"/>
      <c r="F5" s="19"/>
      <c r="G5" s="19"/>
    </row>
    <row r="6" spans="1:14" x14ac:dyDescent="0.3">
      <c r="B6" s="10" t="s">
        <v>17</v>
      </c>
    </row>
    <row r="7" spans="1:14" s="3" customFormat="1" ht="58.5" customHeight="1" x14ac:dyDescent="0.2">
      <c r="B7" s="4" t="s">
        <v>0</v>
      </c>
      <c r="C7" s="79" t="s">
        <v>28</v>
      </c>
      <c r="D7" s="4" t="s">
        <v>1</v>
      </c>
      <c r="E7" s="4" t="s">
        <v>3</v>
      </c>
      <c r="F7" s="4" t="s">
        <v>4</v>
      </c>
      <c r="G7" s="49" t="s">
        <v>8</v>
      </c>
      <c r="H7" s="4" t="s">
        <v>2</v>
      </c>
      <c r="I7" s="49" t="s">
        <v>5</v>
      </c>
      <c r="J7" s="49" t="s">
        <v>6</v>
      </c>
      <c r="K7" s="4" t="s">
        <v>20</v>
      </c>
      <c r="L7" s="4" t="s">
        <v>21</v>
      </c>
      <c r="M7" s="4" t="s">
        <v>7</v>
      </c>
    </row>
    <row r="8" spans="1:14" x14ac:dyDescent="0.3">
      <c r="B8" s="41" t="s">
        <v>27</v>
      </c>
      <c r="C8" s="80"/>
      <c r="D8" s="30"/>
      <c r="E8" s="30"/>
      <c r="F8" s="30"/>
      <c r="G8" s="50"/>
      <c r="H8" s="55"/>
      <c r="I8" s="55"/>
      <c r="J8" s="56"/>
      <c r="K8" s="56"/>
      <c r="L8" s="56"/>
      <c r="M8" s="56"/>
    </row>
    <row r="9" spans="1:14" ht="32.25" x14ac:dyDescent="0.3">
      <c r="A9" s="3"/>
      <c r="B9" s="73" t="s">
        <v>33</v>
      </c>
      <c r="C9" s="80">
        <v>121.52</v>
      </c>
      <c r="D9" s="30">
        <v>1990</v>
      </c>
      <c r="E9" s="30">
        <v>2025</v>
      </c>
      <c r="F9" s="30">
        <v>60</v>
      </c>
      <c r="G9" s="86">
        <v>25000</v>
      </c>
      <c r="H9" s="87">
        <f>E9-D9</f>
        <v>35</v>
      </c>
      <c r="I9" s="87">
        <f>IF(H9&gt;=5,90*H9/F9,0)</f>
        <v>52.5</v>
      </c>
      <c r="J9" s="88">
        <f>G9/100*I9</f>
        <v>13125</v>
      </c>
      <c r="K9" s="88">
        <f t="shared" ref="K9" si="0">ROUND((G9-J9),0)</f>
        <v>11875</v>
      </c>
      <c r="L9" s="88">
        <f>ROUND((K9*C9),0)</f>
        <v>1443050</v>
      </c>
      <c r="M9" s="88">
        <f>ROUND((C9*G9),0)</f>
        <v>3038000</v>
      </c>
    </row>
    <row r="10" spans="1:14" ht="33" customHeight="1" x14ac:dyDescent="0.3">
      <c r="A10" s="3"/>
      <c r="B10" s="73" t="s">
        <v>32</v>
      </c>
      <c r="C10" s="80">
        <v>121.52</v>
      </c>
      <c r="D10" s="30">
        <v>1990</v>
      </c>
      <c r="E10" s="30">
        <v>2025</v>
      </c>
      <c r="F10" s="30">
        <v>60</v>
      </c>
      <c r="G10" s="86">
        <v>25000</v>
      </c>
      <c r="H10" s="87">
        <f t="shared" ref="H10:H26" si="1">E10-D10</f>
        <v>35</v>
      </c>
      <c r="I10" s="87">
        <f t="shared" ref="I10:I26" si="2">IF(H10&gt;=5,90*H10/F10,0)</f>
        <v>52.5</v>
      </c>
      <c r="J10" s="88">
        <f t="shared" ref="J10:J26" si="3">G10/100*I10</f>
        <v>13125</v>
      </c>
      <c r="K10" s="88">
        <f t="shared" ref="K10:K26" si="4">ROUND((G10-J10),0)</f>
        <v>11875</v>
      </c>
      <c r="L10" s="88">
        <f t="shared" ref="L10:L26" si="5">ROUND((K10*C10),0)</f>
        <v>1443050</v>
      </c>
      <c r="M10" s="88">
        <f t="shared" ref="M10:M26" si="6">ROUND((C10*G10),0)</f>
        <v>3038000</v>
      </c>
      <c r="N10" s="9"/>
    </row>
    <row r="11" spans="1:14" x14ac:dyDescent="0.3">
      <c r="B11" s="51" t="s">
        <v>34</v>
      </c>
      <c r="C11" s="80">
        <v>1329.7</v>
      </c>
      <c r="D11" s="30">
        <v>2013</v>
      </c>
      <c r="E11" s="30">
        <v>2025</v>
      </c>
      <c r="F11" s="30">
        <v>50</v>
      </c>
      <c r="G11" s="86">
        <v>18000</v>
      </c>
      <c r="H11" s="87">
        <f t="shared" si="1"/>
        <v>12</v>
      </c>
      <c r="I11" s="87">
        <f t="shared" si="2"/>
        <v>21.6</v>
      </c>
      <c r="J11" s="88">
        <f t="shared" si="3"/>
        <v>3888.0000000000005</v>
      </c>
      <c r="K11" s="88">
        <f t="shared" si="4"/>
        <v>14112</v>
      </c>
      <c r="L11" s="88">
        <f t="shared" si="5"/>
        <v>18764726</v>
      </c>
      <c r="M11" s="88">
        <f t="shared" si="6"/>
        <v>23934600</v>
      </c>
      <c r="N11" s="9"/>
    </row>
    <row r="12" spans="1:14" x14ac:dyDescent="0.3">
      <c r="B12" s="52" t="s">
        <v>35</v>
      </c>
      <c r="C12" s="89">
        <v>83.3</v>
      </c>
      <c r="D12" s="30">
        <v>1990</v>
      </c>
      <c r="E12" s="30">
        <v>2025</v>
      </c>
      <c r="F12" s="30">
        <v>50</v>
      </c>
      <c r="G12" s="86">
        <v>12000</v>
      </c>
      <c r="H12" s="87">
        <f t="shared" si="1"/>
        <v>35</v>
      </c>
      <c r="I12" s="87">
        <f t="shared" si="2"/>
        <v>63</v>
      </c>
      <c r="J12" s="88">
        <f t="shared" si="3"/>
        <v>7560</v>
      </c>
      <c r="K12" s="88">
        <f t="shared" si="4"/>
        <v>4440</v>
      </c>
      <c r="L12" s="88">
        <f t="shared" si="5"/>
        <v>369852</v>
      </c>
      <c r="M12" s="88">
        <f t="shared" si="6"/>
        <v>999600</v>
      </c>
      <c r="N12" s="9"/>
    </row>
    <row r="13" spans="1:14" x14ac:dyDescent="0.3">
      <c r="B13" s="52" t="s">
        <v>36</v>
      </c>
      <c r="C13" s="89">
        <v>88.2</v>
      </c>
      <c r="D13" s="30">
        <v>1990</v>
      </c>
      <c r="E13" s="30">
        <v>2025</v>
      </c>
      <c r="F13" s="30">
        <v>50</v>
      </c>
      <c r="G13" s="86">
        <v>12000</v>
      </c>
      <c r="H13" s="87">
        <f t="shared" si="1"/>
        <v>35</v>
      </c>
      <c r="I13" s="87">
        <f t="shared" si="2"/>
        <v>63</v>
      </c>
      <c r="J13" s="88">
        <f t="shared" si="3"/>
        <v>7560</v>
      </c>
      <c r="K13" s="88">
        <f t="shared" si="4"/>
        <v>4440</v>
      </c>
      <c r="L13" s="88">
        <f t="shared" si="5"/>
        <v>391608</v>
      </c>
      <c r="M13" s="88">
        <f t="shared" si="6"/>
        <v>1058400</v>
      </c>
      <c r="N13" s="9"/>
    </row>
    <row r="14" spans="1:14" x14ac:dyDescent="0.3">
      <c r="B14" s="52" t="s">
        <v>37</v>
      </c>
      <c r="C14" s="89">
        <v>9</v>
      </c>
      <c r="D14" s="30">
        <v>1990</v>
      </c>
      <c r="E14" s="30">
        <v>2025</v>
      </c>
      <c r="F14" s="30">
        <v>50</v>
      </c>
      <c r="G14" s="86">
        <v>12000</v>
      </c>
      <c r="H14" s="87">
        <f t="shared" si="1"/>
        <v>35</v>
      </c>
      <c r="I14" s="87">
        <f t="shared" si="2"/>
        <v>63</v>
      </c>
      <c r="J14" s="88">
        <f t="shared" si="3"/>
        <v>7560</v>
      </c>
      <c r="K14" s="88">
        <f t="shared" si="4"/>
        <v>4440</v>
      </c>
      <c r="L14" s="88">
        <f t="shared" si="5"/>
        <v>39960</v>
      </c>
      <c r="M14" s="88">
        <f t="shared" si="6"/>
        <v>108000</v>
      </c>
      <c r="N14" s="9"/>
    </row>
    <row r="15" spans="1:14" x14ac:dyDescent="0.3">
      <c r="B15" s="52" t="s">
        <v>38</v>
      </c>
      <c r="C15" s="89">
        <v>19</v>
      </c>
      <c r="D15" s="30">
        <v>1990</v>
      </c>
      <c r="E15" s="30">
        <v>2025</v>
      </c>
      <c r="F15" s="30">
        <v>50</v>
      </c>
      <c r="G15" s="86">
        <v>12000</v>
      </c>
      <c r="H15" s="87">
        <f t="shared" si="1"/>
        <v>35</v>
      </c>
      <c r="I15" s="87">
        <f t="shared" si="2"/>
        <v>63</v>
      </c>
      <c r="J15" s="88">
        <f t="shared" si="3"/>
        <v>7560</v>
      </c>
      <c r="K15" s="88">
        <f t="shared" si="4"/>
        <v>4440</v>
      </c>
      <c r="L15" s="88">
        <f t="shared" si="5"/>
        <v>84360</v>
      </c>
      <c r="M15" s="88">
        <f t="shared" si="6"/>
        <v>228000</v>
      </c>
      <c r="N15" s="9"/>
    </row>
    <row r="16" spans="1:14" x14ac:dyDescent="0.3">
      <c r="B16" s="52" t="s">
        <v>39</v>
      </c>
      <c r="C16" s="89">
        <v>68.31</v>
      </c>
      <c r="D16" s="30">
        <v>1990</v>
      </c>
      <c r="E16" s="30">
        <v>2025</v>
      </c>
      <c r="F16" s="30">
        <v>50</v>
      </c>
      <c r="G16" s="86">
        <v>11000</v>
      </c>
      <c r="H16" s="87">
        <f t="shared" si="1"/>
        <v>35</v>
      </c>
      <c r="I16" s="87">
        <f t="shared" si="2"/>
        <v>63</v>
      </c>
      <c r="J16" s="88">
        <f t="shared" si="3"/>
        <v>6930</v>
      </c>
      <c r="K16" s="88">
        <f t="shared" si="4"/>
        <v>4070</v>
      </c>
      <c r="L16" s="88">
        <f t="shared" si="5"/>
        <v>278022</v>
      </c>
      <c r="M16" s="88">
        <f t="shared" si="6"/>
        <v>751410</v>
      </c>
      <c r="N16" s="9"/>
    </row>
    <row r="17" spans="2:14" ht="33" x14ac:dyDescent="0.3">
      <c r="B17" s="52" t="s">
        <v>40</v>
      </c>
      <c r="C17" s="89">
        <v>52.16</v>
      </c>
      <c r="D17" s="30">
        <v>1990</v>
      </c>
      <c r="E17" s="30">
        <v>2025</v>
      </c>
      <c r="F17" s="30">
        <v>50</v>
      </c>
      <c r="G17" s="86">
        <v>11000</v>
      </c>
      <c r="H17" s="87">
        <f t="shared" si="1"/>
        <v>35</v>
      </c>
      <c r="I17" s="87">
        <f t="shared" si="2"/>
        <v>63</v>
      </c>
      <c r="J17" s="88">
        <f t="shared" si="3"/>
        <v>6930</v>
      </c>
      <c r="K17" s="88">
        <f t="shared" si="4"/>
        <v>4070</v>
      </c>
      <c r="L17" s="88">
        <f t="shared" si="5"/>
        <v>212291</v>
      </c>
      <c r="M17" s="88">
        <f t="shared" si="6"/>
        <v>573760</v>
      </c>
      <c r="N17" s="9"/>
    </row>
    <row r="18" spans="2:14" ht="33" x14ac:dyDescent="0.3">
      <c r="B18" s="52" t="s">
        <v>41</v>
      </c>
      <c r="C18" s="89">
        <v>292.8</v>
      </c>
      <c r="D18" s="30">
        <v>1990</v>
      </c>
      <c r="E18" s="30">
        <v>2025</v>
      </c>
      <c r="F18" s="30">
        <v>50</v>
      </c>
      <c r="G18" s="86">
        <v>11000</v>
      </c>
      <c r="H18" s="87">
        <f t="shared" si="1"/>
        <v>35</v>
      </c>
      <c r="I18" s="87">
        <f t="shared" si="2"/>
        <v>63</v>
      </c>
      <c r="J18" s="88">
        <f t="shared" si="3"/>
        <v>6930</v>
      </c>
      <c r="K18" s="88">
        <f t="shared" si="4"/>
        <v>4070</v>
      </c>
      <c r="L18" s="88">
        <f t="shared" si="5"/>
        <v>1191696</v>
      </c>
      <c r="M18" s="88">
        <f t="shared" si="6"/>
        <v>3220800</v>
      </c>
      <c r="N18" s="9"/>
    </row>
    <row r="19" spans="2:14" x14ac:dyDescent="0.3">
      <c r="B19" s="52" t="s">
        <v>42</v>
      </c>
      <c r="C19" s="89">
        <v>294.42</v>
      </c>
      <c r="D19" s="30">
        <v>1990</v>
      </c>
      <c r="E19" s="30">
        <v>2025</v>
      </c>
      <c r="F19" s="30">
        <v>50</v>
      </c>
      <c r="G19" s="86">
        <v>11000</v>
      </c>
      <c r="H19" s="87">
        <f t="shared" si="1"/>
        <v>35</v>
      </c>
      <c r="I19" s="87">
        <f t="shared" si="2"/>
        <v>63</v>
      </c>
      <c r="J19" s="88">
        <f t="shared" si="3"/>
        <v>6930</v>
      </c>
      <c r="K19" s="88">
        <f t="shared" si="4"/>
        <v>4070</v>
      </c>
      <c r="L19" s="88">
        <f t="shared" si="5"/>
        <v>1198289</v>
      </c>
      <c r="M19" s="88">
        <f t="shared" si="6"/>
        <v>3238620</v>
      </c>
      <c r="N19" s="9"/>
    </row>
    <row r="20" spans="2:14" x14ac:dyDescent="0.3">
      <c r="B20" s="52" t="s">
        <v>43</v>
      </c>
      <c r="C20" s="89">
        <v>241.5</v>
      </c>
      <c r="D20" s="30">
        <v>1990</v>
      </c>
      <c r="E20" s="30">
        <v>2025</v>
      </c>
      <c r="F20" s="30">
        <v>50</v>
      </c>
      <c r="G20" s="86">
        <v>11000</v>
      </c>
      <c r="H20" s="87">
        <f t="shared" si="1"/>
        <v>35</v>
      </c>
      <c r="I20" s="87">
        <f t="shared" si="2"/>
        <v>63</v>
      </c>
      <c r="J20" s="88">
        <f t="shared" si="3"/>
        <v>6930</v>
      </c>
      <c r="K20" s="88">
        <f t="shared" si="4"/>
        <v>4070</v>
      </c>
      <c r="L20" s="88">
        <f t="shared" si="5"/>
        <v>982905</v>
      </c>
      <c r="M20" s="88">
        <f t="shared" si="6"/>
        <v>2656500</v>
      </c>
      <c r="N20" s="9"/>
    </row>
    <row r="21" spans="2:14" x14ac:dyDescent="0.3">
      <c r="B21" s="52" t="s">
        <v>44</v>
      </c>
      <c r="C21" s="89">
        <v>306.60000000000002</v>
      </c>
      <c r="D21" s="30">
        <v>1990</v>
      </c>
      <c r="E21" s="30">
        <v>2025</v>
      </c>
      <c r="F21" s="30">
        <v>50</v>
      </c>
      <c r="G21" s="86">
        <v>11000</v>
      </c>
      <c r="H21" s="87">
        <f t="shared" si="1"/>
        <v>35</v>
      </c>
      <c r="I21" s="87">
        <f t="shared" si="2"/>
        <v>63</v>
      </c>
      <c r="J21" s="88">
        <f t="shared" si="3"/>
        <v>6930</v>
      </c>
      <c r="K21" s="88">
        <f t="shared" si="4"/>
        <v>4070</v>
      </c>
      <c r="L21" s="88">
        <f t="shared" si="5"/>
        <v>1247862</v>
      </c>
      <c r="M21" s="88">
        <f t="shared" si="6"/>
        <v>3372600</v>
      </c>
      <c r="N21" s="9"/>
    </row>
    <row r="22" spans="2:14" ht="33" x14ac:dyDescent="0.3">
      <c r="B22" s="52" t="s">
        <v>45</v>
      </c>
      <c r="C22" s="89">
        <v>195.88</v>
      </c>
      <c r="D22" s="30">
        <v>1990</v>
      </c>
      <c r="E22" s="30">
        <v>2025</v>
      </c>
      <c r="F22" s="30">
        <v>50</v>
      </c>
      <c r="G22" s="86">
        <v>11000</v>
      </c>
      <c r="H22" s="87">
        <f t="shared" si="1"/>
        <v>35</v>
      </c>
      <c r="I22" s="87">
        <f t="shared" si="2"/>
        <v>63</v>
      </c>
      <c r="J22" s="88">
        <f t="shared" si="3"/>
        <v>6930</v>
      </c>
      <c r="K22" s="88">
        <f t="shared" si="4"/>
        <v>4070</v>
      </c>
      <c r="L22" s="88">
        <f t="shared" si="5"/>
        <v>797232</v>
      </c>
      <c r="M22" s="88">
        <f t="shared" si="6"/>
        <v>2154680</v>
      </c>
      <c r="N22" s="9"/>
    </row>
    <row r="23" spans="2:14" x14ac:dyDescent="0.3">
      <c r="B23" s="52" t="s">
        <v>46</v>
      </c>
      <c r="C23" s="89">
        <v>72.209999999999994</v>
      </c>
      <c r="D23" s="30">
        <v>1990</v>
      </c>
      <c r="E23" s="30">
        <v>2025</v>
      </c>
      <c r="F23" s="30">
        <v>50</v>
      </c>
      <c r="G23" s="86">
        <v>11000</v>
      </c>
      <c r="H23" s="87">
        <f t="shared" si="1"/>
        <v>35</v>
      </c>
      <c r="I23" s="87">
        <f t="shared" si="2"/>
        <v>63</v>
      </c>
      <c r="J23" s="88">
        <f t="shared" si="3"/>
        <v>6930</v>
      </c>
      <c r="K23" s="88">
        <f t="shared" si="4"/>
        <v>4070</v>
      </c>
      <c r="L23" s="88">
        <f t="shared" si="5"/>
        <v>293895</v>
      </c>
      <c r="M23" s="88">
        <f t="shared" si="6"/>
        <v>794310</v>
      </c>
      <c r="N23" s="9"/>
    </row>
    <row r="24" spans="2:14" x14ac:dyDescent="0.3">
      <c r="B24" s="52" t="s">
        <v>47</v>
      </c>
      <c r="C24" s="89">
        <v>32.5</v>
      </c>
      <c r="D24" s="30">
        <v>1990</v>
      </c>
      <c r="E24" s="30">
        <v>2025</v>
      </c>
      <c r="F24" s="30">
        <v>50</v>
      </c>
      <c r="G24" s="86">
        <v>11000</v>
      </c>
      <c r="H24" s="87">
        <f t="shared" si="1"/>
        <v>35</v>
      </c>
      <c r="I24" s="87">
        <f t="shared" si="2"/>
        <v>63</v>
      </c>
      <c r="J24" s="88">
        <f t="shared" si="3"/>
        <v>6930</v>
      </c>
      <c r="K24" s="88">
        <f t="shared" si="4"/>
        <v>4070</v>
      </c>
      <c r="L24" s="88">
        <f t="shared" si="5"/>
        <v>132275</v>
      </c>
      <c r="M24" s="88">
        <f t="shared" si="6"/>
        <v>357500</v>
      </c>
      <c r="N24" s="9"/>
    </row>
    <row r="25" spans="2:14" x14ac:dyDescent="0.3">
      <c r="B25" s="52" t="s">
        <v>48</v>
      </c>
      <c r="C25" s="89">
        <v>9</v>
      </c>
      <c r="D25" s="30">
        <v>1990</v>
      </c>
      <c r="E25" s="30">
        <v>2025</v>
      </c>
      <c r="F25" s="30">
        <v>50</v>
      </c>
      <c r="G25" s="86">
        <v>11000</v>
      </c>
      <c r="H25" s="87">
        <f t="shared" si="1"/>
        <v>35</v>
      </c>
      <c r="I25" s="87">
        <f t="shared" si="2"/>
        <v>63</v>
      </c>
      <c r="J25" s="88">
        <f t="shared" si="3"/>
        <v>6930</v>
      </c>
      <c r="K25" s="88">
        <f t="shared" si="4"/>
        <v>4070</v>
      </c>
      <c r="L25" s="88">
        <f t="shared" si="5"/>
        <v>36630</v>
      </c>
      <c r="M25" s="88">
        <f t="shared" si="6"/>
        <v>99000</v>
      </c>
      <c r="N25" s="9"/>
    </row>
    <row r="26" spans="2:14" x14ac:dyDescent="0.3">
      <c r="B26" s="52" t="s">
        <v>49</v>
      </c>
      <c r="C26" s="89">
        <v>4</v>
      </c>
      <c r="D26" s="30">
        <v>1990</v>
      </c>
      <c r="E26" s="30">
        <v>2025</v>
      </c>
      <c r="F26" s="30">
        <v>50</v>
      </c>
      <c r="G26" s="86">
        <v>11000</v>
      </c>
      <c r="H26" s="87">
        <f t="shared" si="1"/>
        <v>35</v>
      </c>
      <c r="I26" s="87">
        <f t="shared" si="2"/>
        <v>63</v>
      </c>
      <c r="J26" s="88">
        <f t="shared" si="3"/>
        <v>6930</v>
      </c>
      <c r="K26" s="88">
        <f t="shared" si="4"/>
        <v>4070</v>
      </c>
      <c r="L26" s="88">
        <f t="shared" si="5"/>
        <v>16280</v>
      </c>
      <c r="M26" s="88">
        <f t="shared" si="6"/>
        <v>44000</v>
      </c>
      <c r="N26" s="9"/>
    </row>
    <row r="27" spans="2:14" x14ac:dyDescent="0.3">
      <c r="B27" s="52"/>
      <c r="C27" s="81"/>
      <c r="D27" s="30"/>
      <c r="E27" s="30"/>
      <c r="F27" s="30"/>
      <c r="G27" s="53"/>
      <c r="H27" s="55"/>
      <c r="I27" s="55"/>
      <c r="J27" s="56"/>
      <c r="K27" s="56"/>
      <c r="L27" s="56"/>
      <c r="M27" s="56"/>
      <c r="N27" s="9"/>
    </row>
    <row r="28" spans="2:14" x14ac:dyDescent="0.3">
      <c r="B28" s="52" t="s">
        <v>50</v>
      </c>
      <c r="C28" s="81"/>
      <c r="D28" s="30"/>
      <c r="E28" s="30"/>
      <c r="F28" s="30"/>
      <c r="G28" s="53"/>
      <c r="H28" s="5"/>
      <c r="I28" s="5"/>
      <c r="J28" s="12"/>
      <c r="K28" s="56"/>
      <c r="L28" s="56">
        <f>SUM(L8:L27)</f>
        <v>28923983</v>
      </c>
      <c r="M28" s="56">
        <f>SUM(M8:M27)</f>
        <v>49667780</v>
      </c>
      <c r="N28" s="9"/>
    </row>
    <row r="29" spans="2:14" x14ac:dyDescent="0.3">
      <c r="B29" s="7"/>
      <c r="C29" s="82"/>
      <c r="D29" s="38"/>
      <c r="E29" s="38"/>
      <c r="F29" s="38"/>
      <c r="G29" s="39"/>
      <c r="H29" s="9"/>
      <c r="I29" s="9"/>
      <c r="J29" s="13"/>
      <c r="K29" s="13"/>
      <c r="L29" s="13"/>
      <c r="M29" s="13"/>
      <c r="N29" s="9"/>
    </row>
    <row r="30" spans="2:14" x14ac:dyDescent="0.3">
      <c r="B30" s="7"/>
      <c r="C30" s="83"/>
      <c r="D30" s="8"/>
      <c r="E30" s="42"/>
      <c r="F30" s="42"/>
      <c r="G30" s="39"/>
      <c r="H30" s="9"/>
      <c r="I30" s="8"/>
      <c r="J30" s="13"/>
      <c r="K30" s="14"/>
      <c r="L30" s="25"/>
      <c r="M30" s="25"/>
      <c r="N30" s="9"/>
    </row>
    <row r="31" spans="2:14" x14ac:dyDescent="0.3">
      <c r="B31" s="65" t="s">
        <v>24</v>
      </c>
      <c r="C31" s="65"/>
      <c r="D31" s="8"/>
      <c r="E31" s="42"/>
      <c r="F31" s="42"/>
      <c r="G31" s="25"/>
      <c r="H31" s="9"/>
      <c r="I31" s="8"/>
      <c r="J31" s="13"/>
      <c r="K31" s="14"/>
      <c r="L31" s="25"/>
      <c r="M31" s="25"/>
      <c r="N31" s="9"/>
    </row>
    <row r="32" spans="2:14" x14ac:dyDescent="0.3">
      <c r="B32" s="20" t="s">
        <v>23</v>
      </c>
      <c r="C32" s="84">
        <v>0</v>
      </c>
      <c r="D32" s="8"/>
      <c r="E32" s="42"/>
      <c r="F32" s="42"/>
      <c r="G32" s="42"/>
      <c r="H32" s="9"/>
      <c r="I32" s="8"/>
      <c r="J32" s="13"/>
      <c r="K32" s="14"/>
      <c r="L32" s="25"/>
      <c r="M32" s="25"/>
      <c r="N32" s="9"/>
    </row>
    <row r="33" spans="2:14" x14ac:dyDescent="0.3">
      <c r="B33" s="21" t="s">
        <v>9</v>
      </c>
      <c r="C33" s="76">
        <v>0</v>
      </c>
      <c r="D33" s="8"/>
      <c r="E33" s="42"/>
      <c r="F33" s="42"/>
      <c r="G33" s="42"/>
      <c r="H33" s="9"/>
      <c r="I33" s="8"/>
      <c r="J33" s="13"/>
      <c r="K33" s="14"/>
      <c r="L33" s="25"/>
      <c r="M33" s="25"/>
      <c r="N33" s="9"/>
    </row>
    <row r="34" spans="2:14" x14ac:dyDescent="0.3">
      <c r="B34" s="21" t="s">
        <v>10</v>
      </c>
      <c r="C34" s="90">
        <f>ROUND((C32*C33),0)</f>
        <v>0</v>
      </c>
      <c r="D34" s="8"/>
      <c r="E34" s="42"/>
      <c r="F34" s="42"/>
      <c r="G34" s="42"/>
      <c r="H34" s="9"/>
      <c r="I34" s="8"/>
      <c r="J34" s="13"/>
      <c r="K34" s="14"/>
      <c r="L34" s="25"/>
      <c r="M34" s="25"/>
      <c r="N34" s="9"/>
    </row>
    <row r="35" spans="2:14" x14ac:dyDescent="0.3">
      <c r="B35" s="7"/>
      <c r="C35" s="83"/>
      <c r="D35" s="8"/>
      <c r="E35" s="42"/>
      <c r="F35" s="42"/>
      <c r="G35" s="42"/>
      <c r="H35" s="9"/>
      <c r="I35" s="8"/>
      <c r="J35" s="13"/>
      <c r="K35" s="14"/>
      <c r="L35" s="25"/>
      <c r="M35" s="25"/>
      <c r="N35" s="9"/>
    </row>
    <row r="36" spans="2:14" ht="22.5" customHeight="1" x14ac:dyDescent="0.3">
      <c r="B36" s="66" t="s">
        <v>18</v>
      </c>
      <c r="C36" s="67"/>
      <c r="D36" s="8"/>
      <c r="E36" s="42"/>
      <c r="F36" s="42"/>
      <c r="G36" s="42"/>
      <c r="H36" s="9"/>
      <c r="I36" s="8"/>
      <c r="J36" s="9"/>
      <c r="K36" s="8"/>
      <c r="L36" s="9"/>
      <c r="M36" s="9"/>
      <c r="N36" s="9"/>
    </row>
    <row r="37" spans="2:14" x14ac:dyDescent="0.3">
      <c r="B37" s="20" t="s">
        <v>14</v>
      </c>
      <c r="C37" s="84">
        <f>C2-C9-C10-C11</f>
        <v>4180.2599999999993</v>
      </c>
      <c r="D37" s="74"/>
      <c r="E37" s="27"/>
      <c r="F37" s="27"/>
      <c r="G37" s="43"/>
      <c r="H37" s="11"/>
      <c r="K37" s="18"/>
    </row>
    <row r="38" spans="2:14" x14ac:dyDescent="0.3">
      <c r="B38" s="21" t="s">
        <v>9</v>
      </c>
      <c r="C38" s="76"/>
      <c r="D38" s="29"/>
      <c r="E38" s="19"/>
      <c r="F38" s="19"/>
      <c r="G38" s="25"/>
      <c r="H38" s="11"/>
      <c r="K38" s="18"/>
    </row>
    <row r="39" spans="2:14" x14ac:dyDescent="0.3">
      <c r="B39" s="21" t="s">
        <v>10</v>
      </c>
      <c r="C39" s="90">
        <v>2500000</v>
      </c>
      <c r="D39" s="48"/>
      <c r="E39" s="44"/>
      <c r="F39" s="45"/>
      <c r="G39" s="46"/>
      <c r="H39" s="11"/>
      <c r="K39" s="18"/>
    </row>
    <row r="40" spans="2:14" x14ac:dyDescent="0.3">
      <c r="B40" s="40"/>
      <c r="C40" s="47"/>
      <c r="D40" s="48"/>
      <c r="E40" s="44"/>
      <c r="F40" s="45"/>
      <c r="G40" s="19"/>
      <c r="H40" s="11"/>
      <c r="K40" s="18"/>
    </row>
    <row r="41" spans="2:14" x14ac:dyDescent="0.3">
      <c r="C41" s="85" t="s">
        <v>26</v>
      </c>
      <c r="D41" s="68" t="s">
        <v>29</v>
      </c>
      <c r="E41" s="44"/>
      <c r="F41" s="45"/>
      <c r="G41" s="19"/>
      <c r="H41" s="11"/>
      <c r="K41" s="18"/>
    </row>
    <row r="42" spans="2:14" x14ac:dyDescent="0.3">
      <c r="B42" s="2" t="s">
        <v>16</v>
      </c>
      <c r="C42" s="54">
        <f>C4</f>
        <v>86295000</v>
      </c>
      <c r="D42" s="69">
        <v>89172000</v>
      </c>
      <c r="E42" s="16">
        <f>C42-D42</f>
        <v>-2877000</v>
      </c>
      <c r="F42" s="16"/>
      <c r="G42" s="16"/>
      <c r="H42" s="17"/>
      <c r="K42" s="15"/>
    </row>
    <row r="43" spans="2:14" x14ac:dyDescent="0.3">
      <c r="B43" s="2" t="s">
        <v>17</v>
      </c>
      <c r="C43" s="54">
        <f>L28</f>
        <v>28923983</v>
      </c>
      <c r="D43" s="69">
        <v>13663000</v>
      </c>
      <c r="E43" s="16">
        <f t="shared" ref="E43:E46" si="7">C43-D43</f>
        <v>15260983</v>
      </c>
      <c r="F43" s="16"/>
      <c r="G43" s="16"/>
      <c r="H43" s="17"/>
      <c r="K43" s="17"/>
    </row>
    <row r="44" spans="2:14" ht="33" x14ac:dyDescent="0.3">
      <c r="B44" s="2" t="s">
        <v>25</v>
      </c>
      <c r="C44" s="54">
        <f>C34</f>
        <v>0</v>
      </c>
      <c r="D44" s="69">
        <f>C44</f>
        <v>0</v>
      </c>
      <c r="E44" s="16">
        <f t="shared" si="7"/>
        <v>0</v>
      </c>
      <c r="F44" s="16"/>
      <c r="G44" s="16"/>
      <c r="H44" s="17"/>
      <c r="K44" s="17"/>
    </row>
    <row r="45" spans="2:14" x14ac:dyDescent="0.3">
      <c r="B45" s="2" t="s">
        <v>15</v>
      </c>
      <c r="C45" s="54">
        <f>C39</f>
        <v>2500000</v>
      </c>
      <c r="D45" s="69">
        <v>17877000</v>
      </c>
      <c r="E45" s="16">
        <f t="shared" si="7"/>
        <v>-15377000</v>
      </c>
      <c r="F45" s="16"/>
      <c r="G45" s="16"/>
      <c r="H45" s="17"/>
      <c r="K45" s="17"/>
    </row>
    <row r="46" spans="2:14" x14ac:dyDescent="0.3">
      <c r="B46" s="10" t="s">
        <v>11</v>
      </c>
      <c r="C46" s="58">
        <f>C42+C43+C44+C45</f>
        <v>117718983</v>
      </c>
      <c r="D46" s="69">
        <f>SUM(D42:D45)</f>
        <v>120712000</v>
      </c>
      <c r="E46" s="16">
        <f t="shared" si="7"/>
        <v>-2993017</v>
      </c>
      <c r="F46" s="15"/>
    </row>
    <row r="47" spans="2:14" x14ac:dyDescent="0.3">
      <c r="B47" s="10" t="s">
        <v>12</v>
      </c>
      <c r="C47" s="58">
        <f>ROUND((C46*0.9),0)</f>
        <v>105947085</v>
      </c>
      <c r="D47" s="70">
        <f>ROUND((D46*0.9),0)</f>
        <v>108640800</v>
      </c>
      <c r="E47" s="6"/>
      <c r="F47" s="15"/>
      <c r="H47" s="31"/>
    </row>
    <row r="48" spans="2:14" hidden="1" x14ac:dyDescent="0.3">
      <c r="B48" s="26" t="s">
        <v>10</v>
      </c>
      <c r="C48" s="54">
        <f>C46*0.8</f>
        <v>94175186.400000006</v>
      </c>
      <c r="D48" s="71"/>
      <c r="E48" s="6"/>
      <c r="F48" s="15"/>
    </row>
    <row r="49" spans="2:13" hidden="1" x14ac:dyDescent="0.3">
      <c r="B49" s="28"/>
      <c r="C49" s="54">
        <f>ROUNDUP(C48,0)</f>
        <v>94175187</v>
      </c>
      <c r="D49" s="71"/>
      <c r="E49" s="6"/>
      <c r="F49" s="15"/>
    </row>
    <row r="50" spans="2:13" hidden="1" x14ac:dyDescent="0.3">
      <c r="B50" s="28"/>
      <c r="C50" s="54">
        <f>C49-C48</f>
        <v>0.59999999403953552</v>
      </c>
      <c r="D50" s="71"/>
      <c r="E50" s="6"/>
      <c r="F50" s="15"/>
    </row>
    <row r="51" spans="2:13" x14ac:dyDescent="0.3">
      <c r="B51" s="10" t="s">
        <v>13</v>
      </c>
      <c r="C51" s="58">
        <f>ROUND((C46*0.8),0)</f>
        <v>94175186</v>
      </c>
      <c r="D51" s="70">
        <f>ROUND((D46*0.8),0)</f>
        <v>96569600</v>
      </c>
      <c r="E51" s="6"/>
      <c r="F51" s="15"/>
      <c r="H51" s="31"/>
    </row>
    <row r="52" spans="2:13" hidden="1" x14ac:dyDescent="0.3">
      <c r="B52" s="6" t="s">
        <v>10</v>
      </c>
      <c r="C52" s="58" t="e">
        <f>#REF!</f>
        <v>#REF!</v>
      </c>
      <c r="D52" s="71"/>
      <c r="E52" s="6"/>
      <c r="F52" s="15"/>
    </row>
    <row r="53" spans="2:13" hidden="1" x14ac:dyDescent="0.3">
      <c r="B53" s="26"/>
      <c r="C53" s="54" t="e">
        <f>ROUNDUP(C52,0)</f>
        <v>#REF!</v>
      </c>
      <c r="D53" s="71"/>
      <c r="E53" s="6"/>
    </row>
    <row r="54" spans="2:13" hidden="1" x14ac:dyDescent="0.3">
      <c r="B54" s="26"/>
      <c r="C54" s="54" t="e">
        <f>C53-C52</f>
        <v>#REF!</v>
      </c>
      <c r="D54" s="71"/>
      <c r="E54" s="6"/>
    </row>
    <row r="55" spans="2:13" x14ac:dyDescent="0.3">
      <c r="B55" s="10" t="s">
        <v>19</v>
      </c>
      <c r="C55" s="58">
        <f>M28*85%</f>
        <v>42217613</v>
      </c>
      <c r="D55" s="72">
        <f>D43</f>
        <v>13663000</v>
      </c>
      <c r="E55" s="6"/>
      <c r="F55" s="91"/>
      <c r="M55" s="32"/>
    </row>
    <row r="56" spans="2:13" x14ac:dyDescent="0.3">
      <c r="B56" s="2" t="s">
        <v>30</v>
      </c>
      <c r="C56" s="54">
        <f>D4+C43</f>
        <v>51331918</v>
      </c>
      <c r="D56" s="72">
        <f>5753*3895</f>
        <v>22407935</v>
      </c>
      <c r="E56" s="6"/>
      <c r="M56" s="32"/>
    </row>
    <row r="57" spans="2:13" x14ac:dyDescent="0.3">
      <c r="D57" s="6"/>
      <c r="E57" s="6"/>
      <c r="F57" s="19"/>
      <c r="G57" s="19"/>
      <c r="H57" s="19"/>
      <c r="M57" s="32"/>
    </row>
    <row r="58" spans="2:13" x14ac:dyDescent="0.3">
      <c r="D58" s="6"/>
      <c r="E58" s="6"/>
      <c r="F58" s="19"/>
      <c r="G58" s="19"/>
      <c r="H58" s="19"/>
      <c r="K58" s="33"/>
      <c r="M58" s="32"/>
    </row>
    <row r="59" spans="2:13" x14ac:dyDescent="0.3">
      <c r="D59" s="6"/>
      <c r="E59" s="6"/>
      <c r="H59" s="19"/>
      <c r="K59" s="33"/>
      <c r="M59" s="32"/>
    </row>
    <row r="60" spans="2:13" x14ac:dyDescent="0.3">
      <c r="D60" s="6"/>
      <c r="E60" s="6"/>
      <c r="H60" s="47"/>
      <c r="K60" s="33"/>
      <c r="M60" s="32"/>
    </row>
    <row r="61" spans="2:13" x14ac:dyDescent="0.3">
      <c r="D61" s="6"/>
      <c r="E61" s="6"/>
      <c r="H61" s="19"/>
      <c r="K61" s="33"/>
      <c r="M61" s="32"/>
    </row>
    <row r="62" spans="2:13" x14ac:dyDescent="0.3">
      <c r="D62" s="6"/>
      <c r="E62" s="6"/>
      <c r="H62" s="19"/>
      <c r="K62" s="33"/>
      <c r="M62" s="32"/>
    </row>
    <row r="63" spans="2:13" x14ac:dyDescent="0.3">
      <c r="D63" s="6"/>
      <c r="E63" s="6"/>
      <c r="H63" s="19"/>
      <c r="K63" s="33"/>
      <c r="M63" s="32"/>
    </row>
    <row r="64" spans="2:13" x14ac:dyDescent="0.3">
      <c r="E64" s="19"/>
      <c r="F64" s="19"/>
      <c r="G64" s="19"/>
      <c r="H64" s="19"/>
      <c r="K64" s="33"/>
      <c r="M64" s="32"/>
    </row>
    <row r="65" spans="5:9" x14ac:dyDescent="0.3">
      <c r="E65" s="19"/>
      <c r="F65" s="19"/>
      <c r="G65" s="19"/>
      <c r="H65" s="19"/>
    </row>
    <row r="66" spans="5:9" x14ac:dyDescent="0.3">
      <c r="E66" s="19"/>
      <c r="F66" s="19"/>
      <c r="G66" s="19"/>
      <c r="H66" s="19"/>
    </row>
    <row r="76" spans="5:9" x14ac:dyDescent="0.3">
      <c r="F76" s="34"/>
      <c r="G76" s="34"/>
      <c r="H76" s="34"/>
      <c r="I76" s="10"/>
    </row>
    <row r="77" spans="5:9" x14ac:dyDescent="0.3">
      <c r="F77" s="32"/>
      <c r="G77" s="1"/>
      <c r="H77" s="32"/>
    </row>
    <row r="78" spans="5:9" x14ac:dyDescent="0.3">
      <c r="F78" s="32"/>
      <c r="G78" s="32"/>
      <c r="H78" s="35"/>
    </row>
    <row r="79" spans="5:9" x14ac:dyDescent="0.3">
      <c r="F79" s="32"/>
      <c r="G79" s="32"/>
      <c r="H79" s="32"/>
    </row>
    <row r="80" spans="5:9" x14ac:dyDescent="0.3">
      <c r="F80" s="32"/>
      <c r="G80" s="36"/>
      <c r="H80" s="32"/>
    </row>
    <row r="81" spans="6:8" x14ac:dyDescent="0.3">
      <c r="F81" s="32"/>
      <c r="G81" s="32"/>
      <c r="H81" s="32"/>
    </row>
    <row r="82" spans="6:8" x14ac:dyDescent="0.3">
      <c r="F82" s="32"/>
      <c r="G82" s="32"/>
      <c r="H82" s="32"/>
    </row>
    <row r="83" spans="6:8" x14ac:dyDescent="0.3">
      <c r="F83" s="32"/>
      <c r="G83" s="32"/>
      <c r="H83" s="32"/>
    </row>
    <row r="84" spans="6:8" x14ac:dyDescent="0.3">
      <c r="F84" s="32"/>
      <c r="G84" s="32"/>
      <c r="H84" s="32"/>
    </row>
    <row r="85" spans="6:8" x14ac:dyDescent="0.3">
      <c r="F85" s="32"/>
      <c r="G85" s="32"/>
      <c r="H85" s="32"/>
    </row>
    <row r="86" spans="6:8" x14ac:dyDescent="0.3">
      <c r="F86" s="32"/>
      <c r="G86" s="32"/>
      <c r="H86" s="32"/>
    </row>
    <row r="92" spans="6:8" x14ac:dyDescent="0.3">
      <c r="F92" s="37"/>
    </row>
    <row r="93" spans="6:8" x14ac:dyDescent="0.3">
      <c r="F93" s="37"/>
    </row>
    <row r="94" spans="6:8" x14ac:dyDescent="0.3">
      <c r="F94" s="37"/>
    </row>
    <row r="95" spans="6:8" x14ac:dyDescent="0.3">
      <c r="F95" s="37"/>
    </row>
    <row r="96" spans="6:8" x14ac:dyDescent="0.3">
      <c r="F96" s="37"/>
    </row>
    <row r="97" spans="6:6" x14ac:dyDescent="0.3">
      <c r="F97" s="37"/>
    </row>
    <row r="98" spans="6:6" x14ac:dyDescent="0.3">
      <c r="F98" s="37"/>
    </row>
    <row r="99" spans="6:6" x14ac:dyDescent="0.3">
      <c r="F99" s="37"/>
    </row>
    <row r="100" spans="6:6" x14ac:dyDescent="0.3">
      <c r="F100" s="37"/>
    </row>
    <row r="101" spans="6:6" x14ac:dyDescent="0.3">
      <c r="F101" s="37"/>
    </row>
  </sheetData>
  <mergeCells count="2">
    <mergeCell ref="B31:C31"/>
    <mergeCell ref="B36:C36"/>
  </mergeCells>
  <pageMargins left="0.7" right="0.7" top="0.75" bottom="0.75" header="0.3" footer="0.3"/>
  <pageSetup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FA245-269C-43C0-9198-28A04C9B93FD}">
  <dimension ref="N11:O11"/>
  <sheetViews>
    <sheetView tabSelected="1" workbookViewId="0">
      <selection activeCell="R29" sqref="R29"/>
    </sheetView>
  </sheetViews>
  <sheetFormatPr defaultRowHeight="15" x14ac:dyDescent="0.25"/>
  <sheetData>
    <row r="11" spans="14:15" x14ac:dyDescent="0.25">
      <c r="N11">
        <f>14000000/810.69</f>
        <v>17269.239783394391</v>
      </c>
      <c r="O11" t="s">
        <v>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1019-DC97-4C74-8B98-507E06EEB891}">
  <dimension ref="M13:N13"/>
  <sheetViews>
    <sheetView workbookViewId="0">
      <selection activeCell="R24" sqref="R24"/>
    </sheetView>
  </sheetViews>
  <sheetFormatPr defaultRowHeight="15" x14ac:dyDescent="0.25"/>
  <sheetData>
    <row r="13" spans="13:14" x14ac:dyDescent="0.25">
      <c r="M13">
        <f>16190690/1010</f>
        <v>16030.386138613861</v>
      </c>
      <c r="N13" t="s">
        <v>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Omega Rolling Mills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2025-01-06T10:26:41Z</dcterms:modified>
</cp:coreProperties>
</file>