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Bhayandar\SUBRAMANYA KRISHNA NAYAK\"/>
    </mc:Choice>
  </mc:AlternateContent>
  <xr:revisionPtr revIDLastSave="0" documentId="13_ncr:1_{2771349B-A84D-4BD0-B7DD-933AD92C92E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T6" i="4" l="1"/>
  <c r="Q6" i="4"/>
  <c r="U6" i="4" s="1"/>
  <c r="P6" i="4"/>
  <c r="D10" i="4"/>
  <c r="H10" i="4" s="1"/>
  <c r="T21" i="4"/>
  <c r="P22" i="4"/>
  <c r="T22" i="4"/>
  <c r="V22" i="4" s="1"/>
  <c r="T24" i="4"/>
  <c r="T25" i="4"/>
  <c r="O2" i="4"/>
  <c r="R2" i="4"/>
  <c r="J5" i="23"/>
  <c r="S22" i="4"/>
  <c r="S26" i="4"/>
  <c r="S27" i="4"/>
  <c r="S28" i="4"/>
  <c r="R23" i="4"/>
  <c r="V23" i="4" s="1"/>
  <c r="R24" i="4"/>
  <c r="R25" i="4"/>
  <c r="S25" i="4" s="1"/>
  <c r="R26" i="4"/>
  <c r="V26" i="4" s="1"/>
  <c r="R27" i="4"/>
  <c r="R22" i="4"/>
  <c r="R28" i="4"/>
  <c r="R29" i="4"/>
  <c r="V27" i="4"/>
  <c r="W22" i="4"/>
  <c r="W26" i="4"/>
  <c r="W27" i="4"/>
  <c r="W28" i="4"/>
  <c r="W29" i="4"/>
  <c r="W30" i="4"/>
  <c r="W21" i="4"/>
  <c r="V21" i="4"/>
  <c r="U21" i="4"/>
  <c r="S21" i="4"/>
  <c r="R21" i="4"/>
  <c r="W20" i="4"/>
  <c r="V20" i="4"/>
  <c r="S20" i="4"/>
  <c r="R20" i="4"/>
  <c r="B5" i="4"/>
  <c r="C21" i="23"/>
  <c r="I9" i="23"/>
  <c r="C20" i="23"/>
  <c r="F33" i="23"/>
  <c r="U11" i="4"/>
  <c r="Q11" i="4"/>
  <c r="U9" i="4"/>
  <c r="T9" i="4"/>
  <c r="Q9" i="4"/>
  <c r="P9" i="4"/>
  <c r="T8" i="4"/>
  <c r="U8" i="4"/>
  <c r="Q8" i="4"/>
  <c r="P8" i="4"/>
  <c r="T7" i="4"/>
  <c r="U7" i="4"/>
  <c r="Q7" i="4"/>
  <c r="P7" i="4"/>
  <c r="U5" i="4"/>
  <c r="P5" i="4"/>
  <c r="T5" i="4" s="1"/>
  <c r="P4" i="4"/>
  <c r="Q3" i="4"/>
  <c r="U3" i="4" s="1"/>
  <c r="Q4" i="4"/>
  <c r="U4" i="4" s="1"/>
  <c r="Q5" i="4"/>
  <c r="P3" i="4"/>
  <c r="T3" i="4" s="1"/>
  <c r="U2" i="4"/>
  <c r="Q2" i="4"/>
  <c r="P2" i="4"/>
  <c r="G9" i="4"/>
  <c r="G7" i="4"/>
  <c r="G8" i="4"/>
  <c r="C3" i="4"/>
  <c r="D3" i="4" s="1"/>
  <c r="C4" i="4"/>
  <c r="D4" i="4" s="1"/>
  <c r="D5" i="4"/>
  <c r="C6" i="4"/>
  <c r="D6" i="4" s="1"/>
  <c r="H6" i="4" s="1"/>
  <c r="I4" i="23"/>
  <c r="D7" i="4"/>
  <c r="H7" i="4" s="1"/>
  <c r="C8" i="4"/>
  <c r="D8" i="4" s="1"/>
  <c r="H8" i="4" s="1"/>
  <c r="C9" i="4"/>
  <c r="D9" i="4" s="1"/>
  <c r="H9" i="4" s="1"/>
  <c r="C10" i="4"/>
  <c r="C11" i="4"/>
  <c r="C12" i="4"/>
  <c r="C2" i="4"/>
  <c r="D2" i="4" s="1"/>
  <c r="C7" i="23"/>
  <c r="S5" i="4"/>
  <c r="S3" i="4"/>
  <c r="S2" i="4"/>
  <c r="T4" i="4"/>
  <c r="S4" i="4"/>
  <c r="T2" i="4"/>
  <c r="D2" i="25"/>
  <c r="C13" i="4"/>
  <c r="C14" i="4"/>
  <c r="V24" i="4" l="1"/>
  <c r="W25" i="4"/>
  <c r="V25" i="4"/>
  <c r="S24" i="4"/>
  <c r="W24" i="4" s="1"/>
  <c r="S23" i="4"/>
  <c r="W23" i="4" s="1"/>
  <c r="F6" i="4"/>
  <c r="F5" i="4"/>
  <c r="F3" i="4"/>
  <c r="C15" i="4"/>
  <c r="F4" i="4"/>
  <c r="F2" i="4"/>
  <c r="S7" i="4" l="1"/>
  <c r="G4" i="4" l="1"/>
  <c r="G5" i="4"/>
  <c r="G6" i="4"/>
  <c r="G3" i="4"/>
  <c r="G2" i="4"/>
  <c r="D11" i="4"/>
  <c r="D12" i="4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G30" i="4"/>
  <c r="G31" i="4" s="1"/>
  <c r="D14" i="4"/>
  <c r="D13" i="4"/>
  <c r="J10" i="4"/>
  <c r="I10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F32" i="23"/>
  <c r="H33" i="23" s="1"/>
  <c r="F34" i="23" l="1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</calcChain>
</file>

<file path=xl/sharedStrings.xml><?xml version="1.0" encoding="utf-8"?>
<sst xmlns="http://schemas.openxmlformats.org/spreadsheetml/2006/main" count="127" uniqueCount="95">
  <si>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</si>
  <si>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</si>
  <si>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</si>
  <si>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</si>
  <si>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</si>
  <si>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</si>
  <si>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</si>
  <si>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</si>
  <si>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</si>
  <si>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</si>
  <si>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</si>
  <si>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</si>
  <si>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</si>
  <si>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</si>
  <si>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</si>
  <si>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</si>
  <si>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</si>
  <si>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</si>
  <si>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</si>
  <si>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</si>
  <si>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</si>
  <si>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</si>
  <si>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</si>
  <si>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</si>
  <si>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</si>
  <si>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</si>
  <si>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</si>
  <si>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</si>
  <si>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</si>
  <si>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</si>
  <si>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</si>
  <si>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</si>
  <si>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</si>
  <si>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</si>
  <si>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</si>
  <si>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</si>
  <si>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</si>
  <si>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</si>
  <si>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</si>
  <si>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</si>
  <si>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</si>
  <si>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</si>
  <si>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</si>
  <si>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</si>
  <si>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</si>
  <si>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</si>
  <si>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</si>
  <si>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</si>
  <si>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</si>
  <si>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</si>
  <si>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</si>
  <si>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</si>
  <si>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</si>
  <si>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</si>
  <si>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</si>
  <si>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</si>
  <si>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</si>
  <si>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</si>
  <si>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</si>
  <si>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</si>
  <si>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</si>
  <si>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</si>
  <si>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</si>
  <si>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</si>
  <si>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</si>
  <si>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</si>
  <si>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</si>
  <si>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</si>
  <si>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</si>
  <si>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</si>
  <si>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</si>
  <si>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</si>
  <si>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</si>
  <si>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</si>
  <si>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</si>
  <si>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</si>
  <si>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SBI (RASMECCC Bhayandar)</t>
  </si>
  <si>
    <t>SUBRAMANYA KRISHNA NAYAK</t>
  </si>
  <si>
    <t>SBI -RASMECCC Bhayandar - SUBRAMANYA KRISHNA NAYAK - Residential Flat No. B-G 2, Ground Floor, Building No 6-7, Wing - B, Shalibhafra Gram CHSL, Village - Kashimira, Miraroad East, Mumbai, 401107</t>
  </si>
  <si>
    <t>Lead No. 13476</t>
  </si>
  <si>
    <t>page</t>
  </si>
  <si>
    <t>SBUA</t>
  </si>
  <si>
    <t>OC</t>
  </si>
  <si>
    <t xml:space="preserve">Agreement </t>
  </si>
  <si>
    <t>Ground Flr</t>
  </si>
  <si>
    <t>SBUA Rate</t>
  </si>
  <si>
    <t>Gr.</t>
  </si>
  <si>
    <t>1 राहुल विरल</t>
  </si>
  <si>
    <t>date 08.11.2024</t>
  </si>
  <si>
    <t>1 RK</t>
  </si>
  <si>
    <t>BUA Sq.M.</t>
  </si>
  <si>
    <t>A704</t>
  </si>
  <si>
    <t>3 /407</t>
  </si>
  <si>
    <t>A002</t>
  </si>
  <si>
    <t>GR. 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</si>
</sst>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3" fontId="0" fillId="2" borderId="0" xfId="0" applyNumberFormat="1" applyFill="1"/>
    <xf numFmtId="4" fontId="0" fillId="2" borderId="0" xfId="0" applyNumberFormat="1" applyFill="1"/>
    <xf numFmtId="1" fontId="0" fillId="2" borderId="0" xfId="0" applyNumberFormat="1" applyFill="1"/>
    <xf numFmtId="43" fontId="0" fillId="2" borderId="0" xfId="1" applyFon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1" fontId="0" fillId="0" borderId="0" xfId="0" applyNumberFormat="1" applyFill="1"/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43" fontId="0" fillId="3" borderId="0" xfId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116969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D3FDF-79ED-2985-5E7F-217CFDCA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173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144001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B1803-562F-9C05-9377-8E1451F1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68801" cy="7421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12</xdr:col>
      <xdr:colOff>566361</xdr:colOff>
      <xdr:row>64</xdr:row>
      <xdr:rowOff>29191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54D10A-132F-31D7-0CE2-4D1A3ED53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897327" cy="44106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</xdr:row>
      <xdr:rowOff>0</xdr:rowOff>
    </xdr:from>
    <xdr:to>
      <xdr:col>13</xdr:col>
      <xdr:colOff>151088</xdr:colOff>
      <xdr:row>104</xdr:row>
      <xdr:rowOff>134352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DDC405-89B0-2119-2D66-95384185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2763500"/>
          <a:ext cx="8092966" cy="7182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8</xdr:col>
      <xdr:colOff>180697</xdr:colOff>
      <xdr:row>141</xdr:row>
      <xdr:rowOff>153352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1A5E3C-28C6-A38A-67B4-BCEE8684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193000"/>
          <a:ext cx="5068007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CCC3F-8675-3A09-F7B3-D09A4B38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</xdr:row>
      <xdr:rowOff>57150</xdr:rowOff>
    </xdr:from>
    <xdr:to>
      <xdr:col>11</xdr:col>
      <xdr:colOff>467725</xdr:colOff>
      <xdr:row>83</xdr:row>
      <xdr:rowOff>105765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DA6924-B850-5EC3-8A2E-30085B34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8820150"/>
          <a:ext cx="7163800" cy="7097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14</xdr:col>
      <xdr:colOff>201244</xdr:colOff>
      <xdr:row>128</xdr:row>
      <xdr:rowOff>172617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BC8B94-48E8-DCC1-5389-7DA489A5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8735644" cy="8364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14</xdr:col>
      <xdr:colOff>10718</xdr:colOff>
      <xdr:row>175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89B6C8-42AD-D0C1-631F-C3118F7C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8545118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258402</xdr:colOff>
      <xdr:row>221</xdr:row>
      <xdr:rowOff>58328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E5248F-4411-EDF4-B709-3E5986D5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718500"/>
          <a:ext cx="8792802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14</xdr:col>
      <xdr:colOff>58349</xdr:colOff>
      <xdr:row>267</xdr:row>
      <xdr:rowOff>29749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095A6F-6D42-682D-C93E-15BF5D1C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481500"/>
          <a:ext cx="8592749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14</xdr:col>
      <xdr:colOff>220297</xdr:colOff>
      <xdr:row>313</xdr:row>
      <xdr:rowOff>86880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752243-19CB-A72A-D485-9D791D82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435000"/>
          <a:ext cx="8754697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14</xdr:col>
      <xdr:colOff>229823</xdr:colOff>
      <xdr:row>360</xdr:row>
      <xdr:rowOff>144065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50523B1-2686-0DC1-48B7-F053A399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198000"/>
          <a:ext cx="8764223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5" t="s">
        <v>43</v>
      </c>
      <c r="H2" s="106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4" zoomScale="130" zoomScaleNormal="130" workbookViewId="0">
      <selection activeCell="A4" sqref="A4:C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8" customWidth="1"/>
    <col min="4" max="4" width="15.5703125" style="118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9"/>
      <c r="D1" s="110"/>
    </row>
    <row r="2" spans="1:13" x14ac:dyDescent="0.25">
      <c r="A2" s="9"/>
      <c r="C2" s="99" t="s">
        <v>84</v>
      </c>
      <c r="D2" s="111"/>
      <c r="F2" s="5"/>
      <c r="G2" s="5"/>
      <c r="H2" s="99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2">
        <f>C4+C5</f>
        <v>10900</v>
      </c>
      <c r="D3" s="113" t="s">
        <v>71</v>
      </c>
      <c r="F3" s="72" t="s">
        <v>66</v>
      </c>
      <c r="G3" s="84" t="s">
        <v>62</v>
      </c>
      <c r="H3" s="76"/>
      <c r="I3" s="74"/>
      <c r="J3" s="76"/>
      <c r="L3" t="s">
        <v>70</v>
      </c>
      <c r="M3">
        <v>202</v>
      </c>
    </row>
    <row r="4" spans="1:13" ht="30" x14ac:dyDescent="0.25">
      <c r="A4" s="12" t="s">
        <v>9</v>
      </c>
      <c r="B4" s="11"/>
      <c r="C4" s="112">
        <v>2500</v>
      </c>
      <c r="D4" s="114"/>
      <c r="F4" s="83" t="s">
        <v>89</v>
      </c>
      <c r="G4" s="84" t="s">
        <v>81</v>
      </c>
      <c r="H4" s="97">
        <v>28.81</v>
      </c>
      <c r="I4" s="74">
        <f>H4*10.764</f>
        <v>310.11083999999994</v>
      </c>
      <c r="J4" s="73"/>
      <c r="K4" s="3"/>
      <c r="L4" s="3"/>
    </row>
    <row r="5" spans="1:13" x14ac:dyDescent="0.25">
      <c r="A5" s="9" t="s">
        <v>10</v>
      </c>
      <c r="B5" s="11"/>
      <c r="C5" s="112">
        <v>8400</v>
      </c>
      <c r="D5" s="114"/>
      <c r="F5" s="5"/>
      <c r="G5" s="73"/>
      <c r="H5" s="73"/>
      <c r="I5" s="74"/>
      <c r="J5">
        <f>I4/M3</f>
        <v>1.5352021782178216</v>
      </c>
    </row>
    <row r="6" spans="1:13" x14ac:dyDescent="0.25">
      <c r="A6" s="9" t="s">
        <v>11</v>
      </c>
      <c r="B6" s="11"/>
      <c r="C6" s="112">
        <f>C4</f>
        <v>2500</v>
      </c>
      <c r="D6" s="114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24</v>
      </c>
      <c r="D7" s="4"/>
      <c r="E7" s="3"/>
    </row>
    <row r="8" spans="1:13" x14ac:dyDescent="0.25">
      <c r="A8" s="9" t="s">
        <v>13</v>
      </c>
      <c r="B8" s="13"/>
      <c r="C8" s="4">
        <f>C9-C7</f>
        <v>36</v>
      </c>
      <c r="D8" s="84" t="s">
        <v>82</v>
      </c>
      <c r="E8" s="84">
        <v>2000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2024</v>
      </c>
      <c r="I9">
        <f>I4/1.2</f>
        <v>258.42569999999995</v>
      </c>
      <c r="M9" s="71"/>
    </row>
    <row r="10" spans="1:13" ht="30" x14ac:dyDescent="0.25">
      <c r="A10" s="12" t="s">
        <v>15</v>
      </c>
      <c r="B10" s="13"/>
      <c r="C10" s="4">
        <f>90*C7/C9</f>
        <v>36</v>
      </c>
      <c r="D10" s="4"/>
      <c r="E10" s="5"/>
      <c r="F10" s="71"/>
      <c r="G10" s="71"/>
    </row>
    <row r="11" spans="1:13" x14ac:dyDescent="0.25">
      <c r="A11" s="9"/>
      <c r="B11" s="14"/>
      <c r="C11" s="115">
        <f>C10%</f>
        <v>0.36</v>
      </c>
      <c r="D11" s="115"/>
      <c r="E11" s="3"/>
    </row>
    <row r="12" spans="1:13" x14ac:dyDescent="0.25">
      <c r="A12" s="9" t="s">
        <v>16</v>
      </c>
      <c r="B12" s="11"/>
      <c r="C12" s="112">
        <f>C6*C11</f>
        <v>900</v>
      </c>
      <c r="D12" s="114"/>
      <c r="E12" s="73"/>
    </row>
    <row r="13" spans="1:13" x14ac:dyDescent="0.25">
      <c r="A13" s="9" t="s">
        <v>17</v>
      </c>
      <c r="B13" s="11"/>
      <c r="C13" s="112">
        <f>C6-C12</f>
        <v>1600</v>
      </c>
      <c r="D13" s="114"/>
    </row>
    <row r="14" spans="1:13" x14ac:dyDescent="0.25">
      <c r="A14" s="9" t="s">
        <v>10</v>
      </c>
      <c r="B14" s="11"/>
      <c r="C14" s="112">
        <f>C5</f>
        <v>8400</v>
      </c>
      <c r="D14" s="114"/>
      <c r="F14" s="71"/>
      <c r="G14" s="71"/>
      <c r="H14" s="4"/>
    </row>
    <row r="15" spans="1:13" x14ac:dyDescent="0.25">
      <c r="B15" s="11"/>
      <c r="C15" s="112"/>
      <c r="D15" s="114"/>
      <c r="H15" s="4"/>
    </row>
    <row r="16" spans="1:13" x14ac:dyDescent="0.25">
      <c r="A16" s="15" t="s">
        <v>18</v>
      </c>
      <c r="B16" s="16"/>
      <c r="C16" s="113">
        <f>C14+C13</f>
        <v>10000</v>
      </c>
      <c r="D16" s="113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81</v>
      </c>
      <c r="B18" s="5"/>
      <c r="C18" s="116">
        <v>310</v>
      </c>
      <c r="D18" s="116"/>
      <c r="E18" s="94"/>
      <c r="H18" s="96"/>
    </row>
    <row r="19" spans="1:8" x14ac:dyDescent="0.25">
      <c r="A19" s="9"/>
      <c r="B19" s="4"/>
      <c r="C19" s="117">
        <f>C18*C16</f>
        <v>3100000</v>
      </c>
      <c r="D19" s="118" t="s">
        <v>41</v>
      </c>
      <c r="E19" s="95"/>
      <c r="H19" s="4"/>
    </row>
    <row r="20" spans="1:8" x14ac:dyDescent="0.25">
      <c r="A20" s="9"/>
      <c r="B20" s="31"/>
      <c r="C20" s="119">
        <f>C19*0.98</f>
        <v>3038000</v>
      </c>
      <c r="D20" s="118" t="s">
        <v>19</v>
      </c>
      <c r="E20" s="75"/>
      <c r="F20" s="6"/>
      <c r="H20" s="71"/>
    </row>
    <row r="21" spans="1:8" x14ac:dyDescent="0.25">
      <c r="A21" s="9"/>
      <c r="C21" s="119">
        <f>C19*80%</f>
        <v>2480000</v>
      </c>
      <c r="D21" s="118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20">
        <f>C4*D23</f>
        <v>852500</v>
      </c>
      <c r="D23" s="120">
        <f>C18*1.1</f>
        <v>341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119">
        <f>C19*0.03/12</f>
        <v>7750</v>
      </c>
      <c r="D25" s="119"/>
      <c r="E25" s="75"/>
    </row>
    <row r="26" spans="1:8" x14ac:dyDescent="0.25">
      <c r="C26" s="119"/>
      <c r="D26" s="119"/>
      <c r="F26" s="73" t="s">
        <v>79</v>
      </c>
    </row>
    <row r="27" spans="1:8" x14ac:dyDescent="0.25">
      <c r="A27" s="5" t="s">
        <v>78</v>
      </c>
      <c r="B27" s="5"/>
      <c r="C27" s="121"/>
      <c r="D27" s="121"/>
    </row>
    <row r="28" spans="1:8" x14ac:dyDescent="0.25">
      <c r="D28" s="122"/>
    </row>
    <row r="29" spans="1:8" x14ac:dyDescent="0.25">
      <c r="A29" s="73" t="s">
        <v>83</v>
      </c>
      <c r="B29" s="100">
        <v>3000000</v>
      </c>
      <c r="G29" s="3"/>
      <c r="H29" s="3"/>
    </row>
    <row r="30" spans="1:8" ht="18.75" x14ac:dyDescent="0.3">
      <c r="A30" s="73" t="s">
        <v>88</v>
      </c>
      <c r="B30" s="73"/>
      <c r="E30" s="107" t="s">
        <v>76</v>
      </c>
      <c r="F30" s="107"/>
      <c r="G30" s="3"/>
      <c r="H30" s="3"/>
    </row>
    <row r="31" spans="1:8" ht="18.75" x14ac:dyDescent="0.3">
      <c r="E31" s="107" t="s">
        <v>77</v>
      </c>
      <c r="F31" s="107"/>
      <c r="G31" s="3"/>
      <c r="H31" s="3"/>
    </row>
    <row r="32" spans="1:8" ht="18.75" x14ac:dyDescent="0.3">
      <c r="E32" s="98" t="s">
        <v>41</v>
      </c>
      <c r="F32" s="98">
        <f>C19</f>
        <v>3100000</v>
      </c>
      <c r="G32" s="3"/>
      <c r="H32" s="3"/>
    </row>
    <row r="33" spans="1:8" ht="18.75" x14ac:dyDescent="0.3">
      <c r="E33" s="98" t="s">
        <v>19</v>
      </c>
      <c r="F33" s="98">
        <f>F32*98%</f>
        <v>3038000</v>
      </c>
      <c r="G33" s="3"/>
      <c r="H33" s="75">
        <f>F32*80</f>
        <v>248000000</v>
      </c>
    </row>
    <row r="34" spans="1:8" ht="18.75" x14ac:dyDescent="0.3">
      <c r="E34" s="98" t="s">
        <v>20</v>
      </c>
      <c r="F34" s="98">
        <f>F32*80%</f>
        <v>2480000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abSelected="1" topLeftCell="F1" zoomScaleNormal="100" workbookViewId="0">
      <selection activeCell="T31" sqref="T31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9" width="12.85546875" customWidth="1"/>
    <col min="20" max="20" width="16.140625" customWidth="1"/>
    <col min="21" max="21" width="13.85546875" customWidth="1"/>
    <col min="22" max="22" width="18.140625" customWidth="1"/>
    <col min="23" max="23" width="1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81</v>
      </c>
      <c r="R1" s="1" t="s">
        <v>1</v>
      </c>
      <c r="S1" s="1" t="s">
        <v>68</v>
      </c>
      <c r="T1" s="1" t="s">
        <v>67</v>
      </c>
      <c r="U1" s="1" t="s">
        <v>85</v>
      </c>
      <c r="V1" s="2"/>
      <c r="W1" s="2"/>
      <c r="X1" s="2"/>
      <c r="Y1" s="2"/>
      <c r="Z1" s="2"/>
    </row>
    <row r="2" spans="1:33" x14ac:dyDescent="0.25">
      <c r="B2">
        <v>340</v>
      </c>
      <c r="C2">
        <f>B2*1.2</f>
        <v>408</v>
      </c>
      <c r="D2" s="87">
        <f>C2*1.2</f>
        <v>489.59999999999997</v>
      </c>
      <c r="E2" s="87">
        <v>3850000</v>
      </c>
      <c r="F2" s="87">
        <f>E2/B2</f>
        <v>11323.529411764706</v>
      </c>
      <c r="G2" s="77">
        <f>E2/C2</f>
        <v>9436.2745098039213</v>
      </c>
      <c r="H2" s="71">
        <f>E2/D2</f>
        <v>7863.5620915032687</v>
      </c>
      <c r="I2" s="35">
        <v>2</v>
      </c>
      <c r="J2" s="35">
        <v>204</v>
      </c>
      <c r="O2" s="86">
        <f>P2/1.2</f>
        <v>530.12699999999995</v>
      </c>
      <c r="P2" s="87">
        <f>59.1*10.764</f>
        <v>636.15239999999994</v>
      </c>
      <c r="Q2" s="87">
        <f>P2*1.2</f>
        <v>763.38287999999989</v>
      </c>
      <c r="R2" s="87">
        <f>7000000+490000+30000</f>
        <v>7520000</v>
      </c>
      <c r="S2" s="87">
        <f t="shared" ref="S2:S3" si="0">R2/O2</f>
        <v>14185.280130987481</v>
      </c>
      <c r="T2" s="87">
        <f t="shared" ref="T2:T12" si="1">R2/P2</f>
        <v>11821.066775822901</v>
      </c>
      <c r="U2" s="101">
        <f>R2/Q2</f>
        <v>9850.8889798524178</v>
      </c>
      <c r="V2" s="88"/>
      <c r="W2" s="3"/>
      <c r="X2" s="3"/>
      <c r="Y2" s="3"/>
      <c r="Z2" s="3"/>
      <c r="AC2" s="33"/>
    </row>
    <row r="3" spans="1:33" x14ac:dyDescent="0.25">
      <c r="B3" s="92">
        <v>335</v>
      </c>
      <c r="C3">
        <f t="shared" ref="C3:D3" si="2">B3*1.2</f>
        <v>402</v>
      </c>
      <c r="D3" s="87">
        <f t="shared" si="2"/>
        <v>482.4</v>
      </c>
      <c r="E3" s="87">
        <v>4600000</v>
      </c>
      <c r="F3" s="87">
        <f t="shared" ref="F3:F6" si="3">E3/B3</f>
        <v>13731.343283582089</v>
      </c>
      <c r="G3" s="77">
        <f t="shared" ref="G3:G9" si="4">E3/C3</f>
        <v>11442.786069651742</v>
      </c>
      <c r="H3" s="103">
        <f t="shared" ref="H3:H10" si="5">E3/D3</f>
        <v>9535.6550580431176</v>
      </c>
      <c r="I3" s="35" t="s">
        <v>86</v>
      </c>
      <c r="J3" s="35">
        <v>2</v>
      </c>
      <c r="O3" s="86"/>
      <c r="P3" s="87">
        <f>40.52*10.764</f>
        <v>436.15728000000001</v>
      </c>
      <c r="Q3" s="87">
        <f t="shared" ref="Q3:Q12" si="6">P3*1.2</f>
        <v>523.38873599999999</v>
      </c>
      <c r="R3" s="87">
        <v>3800000</v>
      </c>
      <c r="S3" s="87" t="e">
        <f t="shared" si="0"/>
        <v>#DIV/0!</v>
      </c>
      <c r="T3" s="87">
        <f t="shared" si="1"/>
        <v>8712.4534525710533</v>
      </c>
      <c r="U3" s="86">
        <f t="shared" ref="U3:U14" si="7">R3/Q3</f>
        <v>7260.377877142545</v>
      </c>
      <c r="V3" s="88"/>
      <c r="W3" s="3"/>
      <c r="X3" s="3"/>
      <c r="Y3" s="3"/>
      <c r="Z3" s="3"/>
      <c r="AG3" s="33"/>
    </row>
    <row r="4" spans="1:33" x14ac:dyDescent="0.25">
      <c r="B4" s="71">
        <v>475</v>
      </c>
      <c r="C4">
        <f t="shared" ref="C4:D4" si="8">B4*1.2</f>
        <v>570</v>
      </c>
      <c r="D4" s="87">
        <f t="shared" si="8"/>
        <v>684</v>
      </c>
      <c r="E4" s="87">
        <v>4700000</v>
      </c>
      <c r="F4" s="87">
        <f t="shared" si="3"/>
        <v>9894.7368421052633</v>
      </c>
      <c r="G4" s="77">
        <f t="shared" si="4"/>
        <v>8245.6140350877195</v>
      </c>
      <c r="H4" s="123">
        <f t="shared" si="5"/>
        <v>6871.3450292397665</v>
      </c>
      <c r="I4" s="35" t="s">
        <v>86</v>
      </c>
      <c r="J4" s="35">
        <v>4</v>
      </c>
      <c r="O4" s="86"/>
      <c r="P4" s="87">
        <f>59.1*10.764</f>
        <v>636.15239999999994</v>
      </c>
      <c r="Q4" s="87">
        <f t="shared" si="6"/>
        <v>763.38287999999989</v>
      </c>
      <c r="R4" s="87">
        <v>5700000</v>
      </c>
      <c r="S4" s="87" t="e">
        <f>R4/O4</f>
        <v>#DIV/0!</v>
      </c>
      <c r="T4" s="87">
        <f t="shared" si="1"/>
        <v>8960.1171040146983</v>
      </c>
      <c r="U4" s="86">
        <f t="shared" si="7"/>
        <v>7466.7642533455828</v>
      </c>
      <c r="V4" s="88"/>
      <c r="W4" s="3"/>
      <c r="X4" s="3"/>
      <c r="Y4" s="3"/>
      <c r="Z4" s="3"/>
    </row>
    <row r="5" spans="1:33" x14ac:dyDescent="0.25">
      <c r="B5" s="71">
        <f>C5/1.2</f>
        <v>326.66666666666669</v>
      </c>
      <c r="C5">
        <v>392</v>
      </c>
      <c r="D5" s="87">
        <f t="shared" ref="D5" si="9">C5*1.2</f>
        <v>470.4</v>
      </c>
      <c r="E5" s="87">
        <v>4800000</v>
      </c>
      <c r="F5" s="87">
        <f t="shared" si="3"/>
        <v>14693.877551020407</v>
      </c>
      <c r="G5" s="104">
        <f t="shared" si="4"/>
        <v>12244.897959183674</v>
      </c>
      <c r="H5" s="103">
        <f t="shared" si="5"/>
        <v>10204.081632653062</v>
      </c>
      <c r="I5" s="35" t="s">
        <v>86</v>
      </c>
      <c r="J5" s="35">
        <v>2</v>
      </c>
      <c r="O5" s="86"/>
      <c r="P5" s="87">
        <f>43.86*10.764</f>
        <v>472.10903999999999</v>
      </c>
      <c r="Q5" s="87">
        <f t="shared" si="6"/>
        <v>566.53084799999999</v>
      </c>
      <c r="R5" s="87">
        <v>4250000</v>
      </c>
      <c r="S5" s="87" t="e">
        <f>R5/O5</f>
        <v>#DIV/0!</v>
      </c>
      <c r="T5" s="87">
        <f t="shared" si="1"/>
        <v>9002.1576371424708</v>
      </c>
      <c r="U5" s="86">
        <f t="shared" si="7"/>
        <v>7501.798030952059</v>
      </c>
      <c r="V5" s="88"/>
      <c r="W5" s="3"/>
      <c r="X5" s="3"/>
      <c r="Y5" s="3"/>
      <c r="Z5" s="3"/>
    </row>
    <row r="6" spans="1:33" x14ac:dyDescent="0.25">
      <c r="B6">
        <v>340</v>
      </c>
      <c r="C6">
        <f t="shared" ref="C6:D6" si="10">B6*1.2</f>
        <v>408</v>
      </c>
      <c r="D6" s="87">
        <f t="shared" si="10"/>
        <v>489.59999999999997</v>
      </c>
      <c r="E6" s="87">
        <v>3900000</v>
      </c>
      <c r="F6" s="87">
        <f t="shared" si="3"/>
        <v>11470.588235294117</v>
      </c>
      <c r="G6" s="77">
        <f t="shared" si="4"/>
        <v>9558.823529411764</v>
      </c>
      <c r="H6" s="71">
        <f t="shared" si="5"/>
        <v>7965.6862745098042</v>
      </c>
      <c r="I6" s="35">
        <v>7</v>
      </c>
      <c r="J6" s="35">
        <v>704</v>
      </c>
      <c r="O6" s="102">
        <v>356</v>
      </c>
      <c r="P6" s="102">
        <f>39.7*10.764</f>
        <v>427.33080000000001</v>
      </c>
      <c r="Q6" s="102">
        <f t="shared" si="6"/>
        <v>512.79696000000001</v>
      </c>
      <c r="R6" s="102">
        <v>4845000</v>
      </c>
      <c r="S6" s="102"/>
      <c r="T6" s="102">
        <f t="shared" si="1"/>
        <v>11337.820723430186</v>
      </c>
      <c r="U6" s="101">
        <f t="shared" si="7"/>
        <v>9448.183936191821</v>
      </c>
      <c r="V6" s="3"/>
      <c r="W6" s="3"/>
      <c r="X6" s="3"/>
      <c r="Y6" s="3"/>
      <c r="Z6" s="3"/>
    </row>
    <row r="7" spans="1:33" x14ac:dyDescent="0.25">
      <c r="C7">
        <v>795</v>
      </c>
      <c r="D7" s="87">
        <f t="shared" ref="D7:D10" si="11">C7*1.2</f>
        <v>954</v>
      </c>
      <c r="E7" s="87">
        <v>14000000</v>
      </c>
      <c r="F7" s="87" t="e">
        <f t="shared" ref="F7:F14" si="12">ROUND((E7/B7),0)</f>
        <v>#DIV/0!</v>
      </c>
      <c r="G7" s="77">
        <f t="shared" si="4"/>
        <v>17610.062893081762</v>
      </c>
      <c r="H7" s="71">
        <f t="shared" si="5"/>
        <v>14675.052410901468</v>
      </c>
      <c r="I7" s="35" t="s">
        <v>86</v>
      </c>
      <c r="J7" s="35">
        <v>1</v>
      </c>
      <c r="O7" s="87"/>
      <c r="P7" s="124">
        <f>25.65*10.764</f>
        <v>276.09659999999997</v>
      </c>
      <c r="Q7" s="124">
        <f>P7*1.2</f>
        <v>331.31591999999995</v>
      </c>
      <c r="R7" s="124">
        <v>2500000</v>
      </c>
      <c r="S7" s="124" t="e">
        <f>U7/#REF!</f>
        <v>#REF!</v>
      </c>
      <c r="T7" s="124">
        <f>R7/P7</f>
        <v>9054.8018338509064</v>
      </c>
      <c r="U7" s="87">
        <f>R7/Q7</f>
        <v>7545.6681948757559</v>
      </c>
      <c r="V7" s="3"/>
      <c r="W7" s="3"/>
      <c r="X7" s="3"/>
      <c r="Y7" s="3"/>
      <c r="Z7" s="3"/>
    </row>
    <row r="8" spans="1:33" x14ac:dyDescent="0.25">
      <c r="B8">
        <v>475</v>
      </c>
      <c r="C8">
        <f t="shared" ref="C8:C12" si="13">B8*1.2</f>
        <v>570</v>
      </c>
      <c r="D8" s="87">
        <f t="shared" si="11"/>
        <v>684</v>
      </c>
      <c r="E8" s="87">
        <v>4300000</v>
      </c>
      <c r="F8" s="87">
        <f t="shared" si="12"/>
        <v>9053</v>
      </c>
      <c r="G8" s="77">
        <f t="shared" si="4"/>
        <v>7543.8596491228072</v>
      </c>
      <c r="H8" s="71">
        <f t="shared" si="5"/>
        <v>6286.5497076023394</v>
      </c>
      <c r="I8" s="35" t="s">
        <v>86</v>
      </c>
      <c r="J8" t="s">
        <v>87</v>
      </c>
      <c r="P8" s="87">
        <f>42.37*10.764</f>
        <v>456.07067999999992</v>
      </c>
      <c r="Q8" s="87">
        <f>P8*1.2</f>
        <v>547.28481599999986</v>
      </c>
      <c r="R8" s="87">
        <v>3600000</v>
      </c>
      <c r="T8" s="87">
        <f>R8/P8</f>
        <v>7893.5133475363964</v>
      </c>
      <c r="U8" s="87">
        <f>R8/Q8</f>
        <v>6577.9277896136646</v>
      </c>
      <c r="V8" s="3"/>
      <c r="W8" s="3"/>
      <c r="X8" s="3"/>
      <c r="Y8" s="3"/>
      <c r="Z8" s="3"/>
    </row>
    <row r="9" spans="1:33" x14ac:dyDescent="0.25">
      <c r="B9">
        <v>340</v>
      </c>
      <c r="C9">
        <f t="shared" si="13"/>
        <v>408</v>
      </c>
      <c r="D9" s="87">
        <f t="shared" si="11"/>
        <v>489.59999999999997</v>
      </c>
      <c r="E9" s="87">
        <v>3850000</v>
      </c>
      <c r="F9" s="87">
        <f t="shared" si="12"/>
        <v>11324</v>
      </c>
      <c r="G9" s="77">
        <f t="shared" si="4"/>
        <v>9436.2745098039213</v>
      </c>
      <c r="H9" s="123">
        <f t="shared" si="5"/>
        <v>7863.5620915032687</v>
      </c>
      <c r="I9">
        <v>3</v>
      </c>
      <c r="J9">
        <v>304</v>
      </c>
      <c r="P9" s="87">
        <f>48.43*10.764</f>
        <v>521.30052000000001</v>
      </c>
      <c r="Q9" s="87">
        <f>P9*1.2</f>
        <v>625.56062399999996</v>
      </c>
      <c r="R9" s="87">
        <v>3349000</v>
      </c>
      <c r="T9" s="87">
        <f>R9/P9</f>
        <v>6424.3173975732843</v>
      </c>
      <c r="U9" s="87">
        <f>R9/Q9</f>
        <v>5353.5978313110709</v>
      </c>
      <c r="V9" s="3"/>
      <c r="W9" s="3"/>
      <c r="X9" s="3"/>
      <c r="Y9" s="3"/>
      <c r="Z9" s="3"/>
    </row>
    <row r="10" spans="1:33" ht="16.5" x14ac:dyDescent="0.3">
      <c r="B10" s="5">
        <v>190</v>
      </c>
      <c r="C10" s="5">
        <f t="shared" si="13"/>
        <v>228</v>
      </c>
      <c r="D10" s="102">
        <f t="shared" si="11"/>
        <v>273.59999999999997</v>
      </c>
      <c r="E10" s="102">
        <v>3000000</v>
      </c>
      <c r="F10" s="102">
        <f t="shared" si="12"/>
        <v>15789</v>
      </c>
      <c r="G10" s="5">
        <f t="shared" ref="G10:G14" si="14">ROUND((E10/C10),0)</f>
        <v>13158</v>
      </c>
      <c r="H10" s="103">
        <f t="shared" si="5"/>
        <v>10964.912280701756</v>
      </c>
      <c r="I10">
        <f>V13</f>
        <v>0</v>
      </c>
      <c r="J10">
        <f>W13</f>
        <v>0</v>
      </c>
      <c r="Q10" s="124"/>
      <c r="R10" s="124"/>
      <c r="S10" s="125"/>
      <c r="T10" s="124"/>
      <c r="U10" s="124"/>
      <c r="V10" s="3">
        <v>2024</v>
      </c>
      <c r="W10" s="3"/>
      <c r="X10" s="89"/>
      <c r="Y10" s="90"/>
      <c r="Z10" s="90"/>
      <c r="AA10" s="22"/>
      <c r="AB10" s="22"/>
      <c r="AC10" s="22"/>
      <c r="AD10" s="22"/>
      <c r="AE10" s="22"/>
    </row>
    <row r="11" spans="1:33" ht="18" x14ac:dyDescent="0.25">
      <c r="C11">
        <f t="shared" si="13"/>
        <v>0</v>
      </c>
      <c r="D11">
        <f t="shared" ref="D11:D14" si="15">C11*1.2</f>
        <v>0</v>
      </c>
      <c r="E11" s="87"/>
      <c r="F11" t="e">
        <f t="shared" si="12"/>
        <v>#DIV/0!</v>
      </c>
      <c r="G11" t="e">
        <f t="shared" si="14"/>
        <v>#DIV/0!</v>
      </c>
      <c r="H11" t="e">
        <f t="shared" ref="H10:H13" si="16">F11/D11</f>
        <v>#DIV/0!</v>
      </c>
      <c r="I11">
        <v>4</v>
      </c>
      <c r="J11">
        <v>407</v>
      </c>
      <c r="Q11" s="124">
        <f>39.12*10.764</f>
        <v>421.08767999999992</v>
      </c>
      <c r="R11" s="124">
        <v>3500000</v>
      </c>
      <c r="S11" s="125"/>
      <c r="T11" s="124"/>
      <c r="U11" s="124">
        <f>R11/Q11</f>
        <v>8311.8081250916694</v>
      </c>
      <c r="V11" s="3"/>
      <c r="W11" s="3"/>
      <c r="X11" s="91"/>
      <c r="Y11" s="3"/>
      <c r="Z11" s="3"/>
    </row>
    <row r="12" spans="1:33" x14ac:dyDescent="0.25">
      <c r="C12">
        <f t="shared" si="13"/>
        <v>0</v>
      </c>
      <c r="D12">
        <f t="shared" si="15"/>
        <v>0</v>
      </c>
      <c r="E12" s="87"/>
      <c r="F12" t="e">
        <f t="shared" si="12"/>
        <v>#DIV/0!</v>
      </c>
      <c r="G12" t="e">
        <f t="shared" si="14"/>
        <v>#DIV/0!</v>
      </c>
      <c r="H12" t="e">
        <f t="shared" si="16"/>
        <v>#DIV/0!</v>
      </c>
      <c r="V12" s="3"/>
      <c r="W12" s="3"/>
      <c r="X12" s="3"/>
      <c r="Y12" s="3"/>
      <c r="Z12" s="3"/>
    </row>
    <row r="13" spans="1:33" x14ac:dyDescent="0.25">
      <c r="B13">
        <v>0</v>
      </c>
      <c r="C13">
        <f t="shared" ref="C13:C14" si="17">B13*1.1</f>
        <v>0</v>
      </c>
      <c r="D13">
        <f t="shared" si="15"/>
        <v>0</v>
      </c>
      <c r="E13" s="87"/>
      <c r="F13" t="e">
        <f t="shared" si="12"/>
        <v>#DIV/0!</v>
      </c>
      <c r="G13" t="e">
        <f t="shared" si="14"/>
        <v>#DIV/0!</v>
      </c>
      <c r="H13" t="e">
        <f t="shared" si="16"/>
        <v>#DIV/0!</v>
      </c>
      <c r="V13" s="126"/>
      <c r="W13" s="126"/>
      <c r="X13" s="3"/>
      <c r="Y13" s="3"/>
      <c r="Z13" s="3"/>
    </row>
    <row r="14" spans="1:33" x14ac:dyDescent="0.25">
      <c r="B14">
        <v>0</v>
      </c>
      <c r="C14">
        <f t="shared" si="17"/>
        <v>0</v>
      </c>
      <c r="D14">
        <f t="shared" si="15"/>
        <v>0</v>
      </c>
      <c r="E14" s="87"/>
      <c r="F14" t="e">
        <f t="shared" si="12"/>
        <v>#DIV/0!</v>
      </c>
      <c r="G14" t="e">
        <f t="shared" si="14"/>
        <v>#DIV/0!</v>
      </c>
      <c r="H14" t="e">
        <f t="shared" ref="H14" si="18">ROUND((E14/D14),0)</f>
        <v>#DIV/0!</v>
      </c>
      <c r="V14" s="3"/>
      <c r="W14" s="3"/>
      <c r="X14" s="3"/>
      <c r="Y14" s="3"/>
      <c r="Z14" s="3"/>
    </row>
    <row r="15" spans="1:33" x14ac:dyDescent="0.25">
      <c r="B15">
        <v>0</v>
      </c>
      <c r="C15">
        <f t="shared" ref="C15" si="19">B15*1.2</f>
        <v>0</v>
      </c>
      <c r="D15">
        <f t="shared" ref="D15:D18" si="20">C15*1.2</f>
        <v>0</v>
      </c>
      <c r="E15" s="87"/>
      <c r="F15" t="e">
        <f t="shared" ref="F15:F18" si="21">ROUND((E15/B15),0)</f>
        <v>#DIV/0!</v>
      </c>
      <c r="G15" t="e">
        <f t="shared" ref="G15:G18" si="22">ROUND((E15/C15),0)</f>
        <v>#DIV/0!</v>
      </c>
      <c r="H15" t="e">
        <f t="shared" ref="H15:H18" si="23">ROUND((E15/D15),0)</f>
        <v>#DIV/0!</v>
      </c>
      <c r="T15" s="87"/>
      <c r="U15" s="87"/>
      <c r="V15" s="3"/>
      <c r="W15" s="3"/>
      <c r="X15" s="3"/>
      <c r="Y15" s="3"/>
      <c r="Z15" s="3"/>
    </row>
    <row r="16" spans="1:33" x14ac:dyDescent="0.25">
      <c r="B16">
        <v>0</v>
      </c>
      <c r="C16">
        <f t="shared" ref="C16:C18" si="24">B16*1.2</f>
        <v>0</v>
      </c>
      <c r="D16">
        <f t="shared" si="20"/>
        <v>0</v>
      </c>
      <c r="E16" s="87"/>
      <c r="F16" t="e">
        <f t="shared" si="21"/>
        <v>#DIV/0!</v>
      </c>
      <c r="G16" t="e">
        <f t="shared" si="22"/>
        <v>#DIV/0!</v>
      </c>
      <c r="H16" t="e">
        <f t="shared" si="23"/>
        <v>#DIV/0!</v>
      </c>
      <c r="T16" s="87"/>
      <c r="U16" s="87"/>
    </row>
    <row r="17" spans="1:26" x14ac:dyDescent="0.25">
      <c r="B17">
        <f t="shared" ref="B17:B18" si="25">O17</f>
        <v>0</v>
      </c>
      <c r="C17">
        <f t="shared" si="24"/>
        <v>0</v>
      </c>
      <c r="D17">
        <f t="shared" si="20"/>
        <v>0</v>
      </c>
      <c r="E17" s="87"/>
      <c r="F17" t="e">
        <f t="shared" si="21"/>
        <v>#DIV/0!</v>
      </c>
      <c r="G17" t="e">
        <f t="shared" si="22"/>
        <v>#DIV/0!</v>
      </c>
      <c r="H17" t="e">
        <f t="shared" si="23"/>
        <v>#DIV/0!</v>
      </c>
      <c r="T17" s="87"/>
      <c r="U17" s="87"/>
    </row>
    <row r="18" spans="1:26" x14ac:dyDescent="0.25">
      <c r="B18">
        <f t="shared" si="25"/>
        <v>0</v>
      </c>
      <c r="C18">
        <f t="shared" si="24"/>
        <v>0</v>
      </c>
      <c r="D18">
        <f t="shared" si="20"/>
        <v>0</v>
      </c>
      <c r="E18" s="87"/>
      <c r="F18" t="e">
        <f t="shared" si="21"/>
        <v>#DIV/0!</v>
      </c>
      <c r="G18" t="e">
        <f t="shared" si="22"/>
        <v>#DIV/0!</v>
      </c>
      <c r="H18" t="e">
        <f t="shared" si="23"/>
        <v>#DIV/0!</v>
      </c>
      <c r="T18" s="87"/>
      <c r="U18" s="87"/>
    </row>
    <row r="19" spans="1:26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 t="s">
        <v>62</v>
      </c>
      <c r="Q19" s="77" t="s">
        <v>90</v>
      </c>
      <c r="R19" s="77" t="s">
        <v>57</v>
      </c>
      <c r="S19" s="77" t="s">
        <v>81</v>
      </c>
      <c r="T19" s="77"/>
      <c r="U19" s="77" t="s">
        <v>62</v>
      </c>
      <c r="V19" s="77" t="s">
        <v>57</v>
      </c>
      <c r="W19" s="77" t="s">
        <v>81</v>
      </c>
      <c r="X19" s="77"/>
      <c r="Y19" s="77"/>
      <c r="Z19" s="77"/>
    </row>
    <row r="20" spans="1:26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>
        <v>59.1</v>
      </c>
      <c r="R20" s="77">
        <f>Q20*10.764</f>
        <v>636.15239999999994</v>
      </c>
      <c r="S20" s="77">
        <f>R20*1.2</f>
        <v>763.38287999999989</v>
      </c>
      <c r="T20" s="77">
        <v>6400000</v>
      </c>
      <c r="V20" s="77">
        <f>T20/R20</f>
        <v>10060.482362402468</v>
      </c>
      <c r="W20" s="77">
        <f>T20/S20</f>
        <v>8383.7353020020582</v>
      </c>
      <c r="X20" s="77"/>
      <c r="Y20" s="77"/>
      <c r="Z20" s="77"/>
    </row>
    <row r="21" spans="1:26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>
        <v>202</v>
      </c>
      <c r="O21" s="77"/>
      <c r="P21" s="77">
        <v>379</v>
      </c>
      <c r="Q21" s="77"/>
      <c r="R21" s="127">
        <f>P21*1.2</f>
        <v>454.8</v>
      </c>
      <c r="S21" s="127">
        <f>R21*1.2</f>
        <v>545.76</v>
      </c>
      <c r="T21" s="127">
        <f>4500000+315000+30000</f>
        <v>4845000</v>
      </c>
      <c r="U21" s="127">
        <f>T21/P21</f>
        <v>12783.641160949868</v>
      </c>
      <c r="V21" s="127">
        <f>T21/R21</f>
        <v>10653.034300791556</v>
      </c>
      <c r="W21" s="127">
        <f>T21/S21</f>
        <v>8877.5285839929638</v>
      </c>
      <c r="X21" s="77"/>
      <c r="Y21" s="77"/>
      <c r="Z21" s="77"/>
    </row>
    <row r="22" spans="1:26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 t="s">
        <v>91</v>
      </c>
      <c r="O22" s="77"/>
      <c r="P22" s="6">
        <f>R22/1.2</f>
        <v>356.10900000000004</v>
      </c>
      <c r="Q22" s="104">
        <v>39.700000000000003</v>
      </c>
      <c r="R22" s="104">
        <f>Q22*10.764</f>
        <v>427.33080000000001</v>
      </c>
      <c r="S22" s="104">
        <f t="shared" ref="S22:S28" si="26">R22*1.2</f>
        <v>512.79696000000001</v>
      </c>
      <c r="T22" s="104">
        <f>4500000+315000+30000</f>
        <v>4845000</v>
      </c>
      <c r="U22" s="104"/>
      <c r="V22" s="104">
        <f t="shared" ref="V22:V27" si="27">T22/R22</f>
        <v>11337.820723430186</v>
      </c>
      <c r="W22" s="104">
        <f t="shared" ref="W22:W30" si="28">T22/S22</f>
        <v>9448.183936191821</v>
      </c>
    </row>
    <row r="23" spans="1:26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 t="s">
        <v>92</v>
      </c>
      <c r="O23" s="77"/>
      <c r="Q23" s="6">
        <v>39.119999999999997</v>
      </c>
      <c r="R23" s="77">
        <f t="shared" ref="R23:R27" si="29">Q23*10.764</f>
        <v>421.08767999999992</v>
      </c>
      <c r="S23" s="77">
        <f t="shared" si="26"/>
        <v>505.30521599999986</v>
      </c>
      <c r="T23" s="6">
        <v>3500000</v>
      </c>
      <c r="V23" s="77">
        <f t="shared" si="27"/>
        <v>8311.8081250916694</v>
      </c>
      <c r="W23" s="77">
        <f t="shared" si="28"/>
        <v>6926.5067709097248</v>
      </c>
    </row>
    <row r="24" spans="1:26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 t="s">
        <v>93</v>
      </c>
      <c r="O24" s="77"/>
      <c r="Q24" s="6">
        <v>36.43</v>
      </c>
      <c r="R24" s="77">
        <f t="shared" si="29"/>
        <v>392.13252</v>
      </c>
      <c r="S24" s="77">
        <f t="shared" si="26"/>
        <v>470.55902399999997</v>
      </c>
      <c r="T24" s="6">
        <f>3200000+224000+30000</f>
        <v>3454000</v>
      </c>
      <c r="V24" s="77">
        <f t="shared" si="27"/>
        <v>8808.2467631095733</v>
      </c>
      <c r="W24" s="77">
        <f t="shared" si="28"/>
        <v>7340.2056359246453</v>
      </c>
    </row>
    <row r="25" spans="1:26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  <c r="N25" s="6" t="s">
        <v>94</v>
      </c>
      <c r="P25" s="6">
        <v>375</v>
      </c>
      <c r="Q25" s="6">
        <v>41.82</v>
      </c>
      <c r="R25" s="77">
        <f t="shared" si="29"/>
        <v>450.15047999999996</v>
      </c>
      <c r="S25" s="77">
        <f t="shared" si="26"/>
        <v>540.18057599999997</v>
      </c>
      <c r="T25" s="6">
        <f>3300000+231000+30000</f>
        <v>3561000</v>
      </c>
      <c r="V25" s="77">
        <f t="shared" si="27"/>
        <v>7910.6879992663789</v>
      </c>
      <c r="W25" s="77">
        <f t="shared" si="28"/>
        <v>6592.2399993886493</v>
      </c>
    </row>
    <row r="26" spans="1:26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  <c r="R26" s="77">
        <f t="shared" si="29"/>
        <v>0</v>
      </c>
      <c r="S26" s="77">
        <f t="shared" si="26"/>
        <v>0</v>
      </c>
      <c r="V26" s="77" t="e">
        <f t="shared" si="27"/>
        <v>#DIV/0!</v>
      </c>
      <c r="W26" s="77" t="e">
        <f t="shared" si="28"/>
        <v>#DIV/0!</v>
      </c>
    </row>
    <row r="27" spans="1:26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  <c r="R27" s="77">
        <f t="shared" si="29"/>
        <v>0</v>
      </c>
      <c r="S27" s="77">
        <f t="shared" si="26"/>
        <v>0</v>
      </c>
      <c r="V27" s="77" t="e">
        <f t="shared" si="27"/>
        <v>#DIV/0!</v>
      </c>
      <c r="W27" s="77" t="e">
        <f t="shared" si="28"/>
        <v>#DIV/0!</v>
      </c>
    </row>
    <row r="28" spans="1:26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  <c r="R28" s="77">
        <f t="shared" ref="R22:R29" si="30">P28*1.2</f>
        <v>0</v>
      </c>
      <c r="S28" s="77">
        <f t="shared" si="26"/>
        <v>0</v>
      </c>
      <c r="W28" s="77" t="e">
        <f t="shared" si="28"/>
        <v>#DIV/0!</v>
      </c>
    </row>
    <row r="29" spans="1:26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  <c r="R29" s="77">
        <f t="shared" si="30"/>
        <v>0</v>
      </c>
      <c r="W29" s="77" t="e">
        <f t="shared" si="28"/>
        <v>#DIV/0!</v>
      </c>
    </row>
    <row r="30" spans="1:26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  <c r="S30" s="34"/>
      <c r="W30" s="77" t="e">
        <f t="shared" si="28"/>
        <v>#DIV/0!</v>
      </c>
    </row>
    <row r="31" spans="1:26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6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2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2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2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2" x14ac:dyDescent="0.25">
      <c r="B36" s="82"/>
      <c r="C36" s="82"/>
      <c r="D36" s="82"/>
      <c r="E36" s="82"/>
      <c r="F36" s="82"/>
      <c r="G36" s="82"/>
      <c r="H36" s="82"/>
    </row>
    <row r="37" spans="2:22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34"/>
      <c r="T42" s="6"/>
      <c r="U42" s="6"/>
      <c r="V42" s="6"/>
    </row>
    <row r="43" spans="2:22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34"/>
      <c r="P52" s="34"/>
      <c r="Q52" s="34"/>
      <c r="R52" s="34"/>
      <c r="S52" s="34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08" t="s">
        <v>55</v>
      </c>
      <c r="G117" s="108"/>
      <c r="H117" s="108"/>
      <c r="I117" s="108"/>
      <c r="J117" s="108"/>
      <c r="K117" s="108"/>
      <c r="L117" s="108"/>
      <c r="M117" s="108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53:P120"/>
  <sheetViews>
    <sheetView topLeftCell="A122" zoomScale="145" zoomScaleNormal="145" workbookViewId="0">
      <selection activeCell="L116" sqref="L116"/>
    </sheetView>
  </sheetViews>
  <sheetFormatPr defaultRowHeight="15" x14ac:dyDescent="0.25"/>
  <sheetData>
    <row r="53" spans="14:15" x14ac:dyDescent="0.25">
      <c r="N53" t="s">
        <v>80</v>
      </c>
      <c r="O53">
        <v>11</v>
      </c>
    </row>
    <row r="81" spans="15:16" x14ac:dyDescent="0.25">
      <c r="O81" t="s">
        <v>80</v>
      </c>
      <c r="P81">
        <v>18</v>
      </c>
    </row>
    <row r="120" spans="10:11" x14ac:dyDescent="0.25">
      <c r="J120" t="s">
        <v>80</v>
      </c>
      <c r="K120">
        <v>28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15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2025-01-06T06:43:07Z</dcterms:modified>
</cp:coreProperties>
</file>