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SUKRUT PRAKASH SHAH\"/>
    </mc:Choice>
  </mc:AlternateContent>
  <xr:revisionPtr revIDLastSave="0" documentId="13_ncr:1_{4537D796-07C9-49D6-A345-CA9853FB647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0" i="4" l="1"/>
  <c r="W11" i="4"/>
  <c r="W12" i="4"/>
  <c r="W13" i="4"/>
  <c r="W14" i="4"/>
  <c r="W15" i="4"/>
  <c r="W9" i="4"/>
  <c r="Q13" i="4"/>
  <c r="Q14" i="4"/>
  <c r="Q15" i="4"/>
  <c r="Q12" i="4"/>
  <c r="Q11" i="4"/>
  <c r="U12" i="4" l="1"/>
  <c r="P12" i="4"/>
  <c r="C3" i="4"/>
  <c r="C4" i="4"/>
  <c r="C5" i="4"/>
  <c r="C6" i="4"/>
  <c r="C7" i="4"/>
  <c r="C8" i="4"/>
  <c r="C9" i="4"/>
  <c r="C10" i="4"/>
  <c r="C2" i="4"/>
  <c r="U11" i="4"/>
  <c r="P11" i="4"/>
  <c r="V14" i="4"/>
  <c r="V13" i="4"/>
  <c r="V10" i="4"/>
  <c r="U10" i="4"/>
  <c r="V9" i="4"/>
  <c r="U9" i="4"/>
  <c r="Q9" i="4"/>
  <c r="P9" i="4"/>
  <c r="I21" i="4"/>
  <c r="Q25" i="4"/>
  <c r="Q26" i="4"/>
  <c r="Q27" i="4"/>
  <c r="Q28" i="4"/>
  <c r="Q29" i="4"/>
  <c r="Q30" i="4"/>
  <c r="Q24" i="4"/>
  <c r="Q31" i="4" s="1"/>
  <c r="J34" i="4"/>
  <c r="V12" i="4" l="1"/>
  <c r="V11" i="4"/>
  <c r="P10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<sst xmlns="http://schemas.openxmlformats.org/spreadsheetml/2006/main" count="160" uniqueCount="29">
  <si>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</si>
  <si>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</si>
  <si>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</si>
  <si>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</si>
  <si>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</si>
  <si>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</si>
  <si>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</si>
  <si>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</si>
  <si>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</si>
  <si>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</si>
  <si>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</si>
  <si>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</si>
  <si>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</si>
  <si>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802, 8th Floor, PRASANNA JEEVAN CO-OP. HOUSING SOCIETY LTD, Babhai,, Eksar Road, Village - Eksar, Borivali West, Mumbai, 400092</t>
  </si>
  <si>
    <t>rera ca</t>
  </si>
  <si>
    <t>agreemetn - 08.12.23</t>
  </si>
  <si>
    <t>av</t>
  </si>
  <si>
    <t>sd</t>
  </si>
  <si>
    <t>rd</t>
  </si>
  <si>
    <t>mca</t>
  </si>
  <si>
    <t>32000 to 33000 on ca</t>
  </si>
  <si>
    <t>rate</t>
  </si>
  <si>
    <t>fmv</t>
  </si>
  <si>
    <t>Draft - 1.75 cr</t>
  </si>
  <si>
    <t>10.10.24</t>
  </si>
  <si>
    <t>27.09.23</t>
  </si>
  <si>
    <t>23.07.24</t>
  </si>
  <si>
    <t>13.025.25</t>
  </si>
  <si>
    <t xml:space="preserve">yoc - 2023 -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</si>
</sst>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6F95F-1843-4479-BA8C-0518F72B8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CCAE8-1B17-4E2C-9A49-2BA9E586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95250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078F3-FC94-4E3D-92D8-631AABBE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800850" cy="829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4541EC-03AC-4370-B26C-2D3A010D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BF9B9-7C52-47EB-8742-24E3DDD8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572FD-065A-46FA-8990-F849FD83D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12717D-F755-4989-9F73-765607D8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500CDD-CCBF-4C6C-93FD-BAF3373C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52971-8BD2-482C-A2FB-6937CC782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562E9-57FA-497C-BBF8-315576AC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2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43371-B16D-4DC2-85F7-40A806A3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16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57031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555</v>
      </c>
      <c r="C2" s="4">
        <f>B2*1.1</f>
        <v>610.5</v>
      </c>
      <c r="D2" s="4">
        <f t="shared" ref="D2:D13" si="2">C2*1.2</f>
        <v>732.6</v>
      </c>
      <c r="E2" s="5">
        <f t="shared" ref="E2:E13" si="3">R2</f>
        <v>19000000</v>
      </c>
      <c r="F2" s="15">
        <f t="shared" ref="F2:F13" si="4">ROUND((E2/B2),0)</f>
        <v>34234</v>
      </c>
      <c r="G2" s="10">
        <f t="shared" ref="G2:G13" si="5">ROUND((E2/C2),0)</f>
        <v>31122</v>
      </c>
      <c r="H2" s="10">
        <f t="shared" ref="H2:H13" si="6">ROUND((E2/D2),0)</f>
        <v>25935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555</v>
      </c>
      <c r="R2" s="2">
        <v>19000000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800</v>
      </c>
      <c r="C3" s="4">
        <f t="shared" ref="C3:C15" si="9">B3*1.1</f>
        <v>880.00000000000011</v>
      </c>
      <c r="D3" s="4">
        <f t="shared" si="2"/>
        <v>1056</v>
      </c>
      <c r="E3" s="16">
        <f t="shared" si="3"/>
        <v>35000000</v>
      </c>
      <c r="F3" s="10">
        <f t="shared" si="4"/>
        <v>43750</v>
      </c>
      <c r="G3" s="10">
        <f t="shared" si="5"/>
        <v>39773</v>
      </c>
      <c r="H3" s="10">
        <f t="shared" si="6"/>
        <v>33144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800</v>
      </c>
      <c r="R3" s="2">
        <v>35000000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900</v>
      </c>
      <c r="C4" s="4">
        <f t="shared" si="9"/>
        <v>990.00000000000011</v>
      </c>
      <c r="D4" s="4">
        <f t="shared" si="2"/>
        <v>1188</v>
      </c>
      <c r="E4" s="16">
        <f t="shared" si="3"/>
        <v>33000000</v>
      </c>
      <c r="F4" s="10">
        <f t="shared" si="4"/>
        <v>36667</v>
      </c>
      <c r="G4" s="10">
        <f t="shared" si="5"/>
        <v>33333</v>
      </c>
      <c r="H4" s="10">
        <f t="shared" si="6"/>
        <v>27778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900</v>
      </c>
      <c r="R4" s="2">
        <v>33000000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617</v>
      </c>
      <c r="C5" s="4">
        <f t="shared" si="9"/>
        <v>678.7</v>
      </c>
      <c r="D5" s="4">
        <f t="shared" si="2"/>
        <v>814.44</v>
      </c>
      <c r="E5" s="16">
        <f t="shared" si="3"/>
        <v>30000000</v>
      </c>
      <c r="F5" s="10">
        <f t="shared" si="4"/>
        <v>48622</v>
      </c>
      <c r="G5" s="10">
        <f t="shared" si="5"/>
        <v>44202</v>
      </c>
      <c r="H5" s="10">
        <f t="shared" si="6"/>
        <v>36835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617</v>
      </c>
      <c r="R5" s="2">
        <v>30000000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780</v>
      </c>
      <c r="C6" s="4">
        <f t="shared" si="9"/>
        <v>858.00000000000011</v>
      </c>
      <c r="D6" s="4">
        <f t="shared" si="2"/>
        <v>1029.6000000000001</v>
      </c>
      <c r="E6" s="16">
        <f t="shared" si="3"/>
        <v>29000000</v>
      </c>
      <c r="F6" s="10">
        <f t="shared" si="4"/>
        <v>37179</v>
      </c>
      <c r="G6" s="10">
        <f t="shared" si="5"/>
        <v>33800</v>
      </c>
      <c r="H6" s="10">
        <f t="shared" si="6"/>
        <v>28166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780</v>
      </c>
      <c r="R6" s="2">
        <v>29000000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581</v>
      </c>
      <c r="C7" s="4">
        <f t="shared" si="9"/>
        <v>639.1</v>
      </c>
      <c r="D7" s="4">
        <f t="shared" si="2"/>
        <v>766.92</v>
      </c>
      <c r="E7" s="16">
        <f t="shared" si="3"/>
        <v>19000000</v>
      </c>
      <c r="F7" s="15">
        <f t="shared" si="4"/>
        <v>32702</v>
      </c>
      <c r="G7" s="10">
        <f t="shared" si="5"/>
        <v>29729</v>
      </c>
      <c r="H7" s="10">
        <f t="shared" si="6"/>
        <v>24774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581</v>
      </c>
      <c r="R7" s="2">
        <v>19000000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620</v>
      </c>
      <c r="C8" s="4">
        <f t="shared" si="9"/>
        <v>682</v>
      </c>
      <c r="D8" s="4">
        <f t="shared" si="2"/>
        <v>818.4</v>
      </c>
      <c r="E8" s="16">
        <f t="shared" si="3"/>
        <v>20000000</v>
      </c>
      <c r="F8" s="10">
        <f t="shared" si="4"/>
        <v>32258</v>
      </c>
      <c r="G8" s="10">
        <f t="shared" si="5"/>
        <v>29326</v>
      </c>
      <c r="H8" s="10">
        <f t="shared" si="6"/>
        <v>24438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620</v>
      </c>
      <c r="R8" s="2">
        <v>20000000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982.16607272727254</v>
      </c>
      <c r="C9" s="4">
        <f t="shared" si="9"/>
        <v>1080.3826799999999</v>
      </c>
      <c r="D9" s="4">
        <f t="shared" si="2"/>
        <v>1296.459216</v>
      </c>
      <c r="E9" s="16">
        <f t="shared" si="3"/>
        <v>25000000</v>
      </c>
      <c r="F9" s="15">
        <f t="shared" si="4"/>
        <v>25454</v>
      </c>
      <c r="G9" s="10">
        <f t="shared" si="5"/>
        <v>23140</v>
      </c>
      <c r="H9" s="10">
        <f t="shared" si="6"/>
        <v>19283</v>
      </c>
      <c r="I9" s="4" t="e">
        <f>#REF!</f>
        <v>#REF!</v>
      </c>
      <c r="J9" s="4" t="str">
        <f t="shared" si="7"/>
        <v>10.10.24</v>
      </c>
      <c r="O9">
        <v>0</v>
      </c>
      <c r="P9">
        <f>100.37*10.764</f>
        <v>1080.3826799999999</v>
      </c>
      <c r="Q9">
        <f>P9/1.1</f>
        <v>982.16607272727254</v>
      </c>
      <c r="R9" s="2">
        <v>25000000</v>
      </c>
      <c r="S9" s="8" t="s">
        <v>24</v>
      </c>
      <c r="T9" s="8">
        <v>13</v>
      </c>
      <c r="U9" s="2">
        <f>R9+1500000+30000</f>
        <v>26530000</v>
      </c>
      <c r="V9">
        <f>U9/Q9</f>
        <v>27011.725141687763</v>
      </c>
      <c r="W9">
        <f>V9*1.05</f>
        <v>28362.311398772152</v>
      </c>
    </row>
    <row r="10" spans="1:23" x14ac:dyDescent="0.25">
      <c r="A10" s="4">
        <f t="shared" si="0"/>
        <v>0</v>
      </c>
      <c r="B10" s="4">
        <f t="shared" si="1"/>
        <v>875</v>
      </c>
      <c r="C10" s="4">
        <f t="shared" si="9"/>
        <v>962.50000000000011</v>
      </c>
      <c r="D10" s="4">
        <f t="shared" si="2"/>
        <v>1155</v>
      </c>
      <c r="E10" s="16">
        <f t="shared" si="3"/>
        <v>24100381</v>
      </c>
      <c r="F10" s="15">
        <f t="shared" si="4"/>
        <v>27543</v>
      </c>
      <c r="G10" s="10">
        <f t="shared" si="5"/>
        <v>25039</v>
      </c>
      <c r="H10" s="10">
        <f t="shared" si="6"/>
        <v>20866</v>
      </c>
      <c r="I10" s="4" t="e">
        <f>#REF!</f>
        <v>#REF!</v>
      </c>
      <c r="J10" s="4" t="str">
        <f t="shared" si="7"/>
        <v>27.09.23</v>
      </c>
      <c r="O10">
        <v>0</v>
      </c>
      <c r="P10">
        <f t="shared" si="8"/>
        <v>0</v>
      </c>
      <c r="Q10">
        <v>875</v>
      </c>
      <c r="R10" s="2">
        <v>24100381</v>
      </c>
      <c r="S10" s="8" t="s">
        <v>25</v>
      </c>
      <c r="T10" s="8">
        <v>11</v>
      </c>
      <c r="U10" s="2">
        <f>R10+1446100+30000</f>
        <v>25576481</v>
      </c>
      <c r="V10">
        <f t="shared" ref="V10:V14" si="10">U10/Q10</f>
        <v>29230.263999999999</v>
      </c>
      <c r="W10">
        <f t="shared" ref="W10:W15" si="11">V10*1.05</f>
        <v>30691.7772</v>
      </c>
    </row>
    <row r="11" spans="1:23" x14ac:dyDescent="0.25">
      <c r="A11" s="4">
        <f t="shared" si="0"/>
        <v>0</v>
      </c>
      <c r="B11" s="4">
        <f t="shared" si="1"/>
        <v>1287.1786909090906</v>
      </c>
      <c r="C11" s="4">
        <f t="shared" si="9"/>
        <v>1415.8965599999999</v>
      </c>
      <c r="D11" s="4">
        <f t="shared" si="2"/>
        <v>1699.0758719999999</v>
      </c>
      <c r="E11" s="16">
        <f t="shared" si="3"/>
        <v>39000000</v>
      </c>
      <c r="F11" s="10">
        <f t="shared" si="4"/>
        <v>30299</v>
      </c>
      <c r="G11" s="10">
        <f t="shared" si="5"/>
        <v>27544</v>
      </c>
      <c r="H11" s="10">
        <f t="shared" si="6"/>
        <v>22954</v>
      </c>
      <c r="I11" s="4" t="e">
        <f>#REF!</f>
        <v>#REF!</v>
      </c>
      <c r="J11" s="4" t="str">
        <f t="shared" si="7"/>
        <v>23.07.24</v>
      </c>
      <c r="O11">
        <v>0</v>
      </c>
      <c r="P11">
        <f>131.54*10.764</f>
        <v>1415.8965599999999</v>
      </c>
      <c r="Q11">
        <f>P11/1.1</f>
        <v>1287.1786909090906</v>
      </c>
      <c r="R11" s="2">
        <v>39000000</v>
      </c>
      <c r="S11" s="8" t="s">
        <v>26</v>
      </c>
      <c r="T11" s="8">
        <v>6</v>
      </c>
      <c r="U11" s="2">
        <f>R11+2340000+30000</f>
        <v>41370000</v>
      </c>
      <c r="V11">
        <f t="shared" si="10"/>
        <v>32140.059723006892</v>
      </c>
      <c r="W11">
        <f t="shared" si="11"/>
        <v>33747.062709157239</v>
      </c>
    </row>
    <row r="12" spans="1:23" x14ac:dyDescent="0.25">
      <c r="A12" s="4">
        <f t="shared" si="0"/>
        <v>0</v>
      </c>
      <c r="B12" s="4">
        <f t="shared" si="1"/>
        <v>447.39098181818173</v>
      </c>
      <c r="C12" s="4">
        <f t="shared" si="9"/>
        <v>492.13007999999996</v>
      </c>
      <c r="D12" s="4">
        <f t="shared" si="2"/>
        <v>590.55609599999991</v>
      </c>
      <c r="E12" s="16">
        <f t="shared" si="3"/>
        <v>10600000</v>
      </c>
      <c r="F12" s="10">
        <f t="shared" si="4"/>
        <v>23693</v>
      </c>
      <c r="G12" s="10">
        <f t="shared" si="5"/>
        <v>21539</v>
      </c>
      <c r="H12" s="10">
        <f t="shared" si="6"/>
        <v>17949</v>
      </c>
      <c r="I12" s="4" t="e">
        <f>#REF!</f>
        <v>#REF!</v>
      </c>
      <c r="J12" s="4" t="str">
        <f t="shared" si="7"/>
        <v>13.025.25</v>
      </c>
      <c r="O12">
        <v>0</v>
      </c>
      <c r="P12">
        <f>45.72*10.764</f>
        <v>492.13007999999996</v>
      </c>
      <c r="Q12">
        <f>P12/1.1</f>
        <v>447.39098181818173</v>
      </c>
      <c r="R12" s="2">
        <v>10600000</v>
      </c>
      <c r="S12" s="8" t="s">
        <v>27</v>
      </c>
      <c r="T12" s="8">
        <v>6</v>
      </c>
      <c r="U12" s="2">
        <f>R12+636000+30000</f>
        <v>11266000</v>
      </c>
      <c r="V12">
        <f t="shared" si="10"/>
        <v>25181.553625009066</v>
      </c>
      <c r="W12">
        <f t="shared" si="11"/>
        <v>26440.631306259522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:Q15" si="13">P13/1.1</f>
        <v>0</v>
      </c>
      <c r="R13" s="2">
        <v>0</v>
      </c>
      <c r="S13" s="8"/>
      <c r="T13" s="8"/>
      <c r="V13" t="e">
        <f t="shared" si="10"/>
        <v>#DIV/0!</v>
      </c>
      <c r="W13" t="e">
        <f t="shared" si="11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si="13"/>
        <v>0</v>
      </c>
      <c r="R14" s="2">
        <v>0</v>
      </c>
      <c r="S14" s="8"/>
      <c r="T14" s="8"/>
      <c r="V14" t="e">
        <f t="shared" si="10"/>
        <v>#DIV/0!</v>
      </c>
      <c r="W14" t="e">
        <f t="shared" si="11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13"/>
        <v>0</v>
      </c>
      <c r="R15" s="2">
        <v>0</v>
      </c>
      <c r="S15" s="8"/>
      <c r="T15" s="8"/>
      <c r="W15">
        <f t="shared" si="11"/>
        <v>0</v>
      </c>
    </row>
    <row r="18" spans="7:24" x14ac:dyDescent="0.25">
      <c r="H18" t="s">
        <v>13</v>
      </c>
    </row>
    <row r="19" spans="7:24" x14ac:dyDescent="0.25">
      <c r="H19" t="s">
        <v>14</v>
      </c>
      <c r="I19">
        <v>581</v>
      </c>
    </row>
    <row r="20" spans="7:24" x14ac:dyDescent="0.25">
      <c r="H20" t="s">
        <v>21</v>
      </c>
      <c r="I20">
        <v>32200</v>
      </c>
    </row>
    <row r="21" spans="7:24" x14ac:dyDescent="0.25">
      <c r="H21" t="s">
        <v>22</v>
      </c>
      <c r="I21">
        <f>I20*I19</f>
        <v>18708200</v>
      </c>
    </row>
    <row r="22" spans="7:24" x14ac:dyDescent="0.25">
      <c r="G22" s="6"/>
      <c r="H22" s="6"/>
    </row>
    <row r="23" spans="7:24" x14ac:dyDescent="0.25">
      <c r="O23" t="s">
        <v>19</v>
      </c>
    </row>
    <row r="24" spans="7:24" x14ac:dyDescent="0.25">
      <c r="O24">
        <v>13.83</v>
      </c>
      <c r="P24" s="11">
        <v>10.28</v>
      </c>
      <c r="Q24" s="11">
        <f>P24*O24</f>
        <v>142.17239999999998</v>
      </c>
      <c r="R24" s="13"/>
      <c r="T24" s="11"/>
      <c r="U24" s="11"/>
      <c r="V24" s="11"/>
      <c r="W24" s="11"/>
      <c r="X24" s="11"/>
    </row>
    <row r="25" spans="7:24" x14ac:dyDescent="0.25">
      <c r="H25" t="s">
        <v>23</v>
      </c>
      <c r="O25">
        <v>11.25</v>
      </c>
      <c r="P25" s="11">
        <v>10</v>
      </c>
      <c r="Q25" s="11">
        <f t="shared" ref="Q25:Q30" si="21">P25*O25</f>
        <v>112.5</v>
      </c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O26">
        <v>2.92</v>
      </c>
      <c r="P26" s="11">
        <v>4.5999999999999996</v>
      </c>
      <c r="Q26" s="11">
        <f t="shared" si="21"/>
        <v>13.431999999999999</v>
      </c>
      <c r="R26" s="11"/>
      <c r="T26" s="11"/>
      <c r="U26" s="11"/>
      <c r="V26" s="11"/>
      <c r="W26" s="11"/>
      <c r="X26" s="11"/>
    </row>
    <row r="27" spans="7:24" x14ac:dyDescent="0.25">
      <c r="O27">
        <v>11</v>
      </c>
      <c r="P27" s="11">
        <v>10.5</v>
      </c>
      <c r="Q27" s="11">
        <f t="shared" si="21"/>
        <v>115.5</v>
      </c>
      <c r="R27" s="11"/>
      <c r="T27" s="11"/>
      <c r="U27" s="11"/>
      <c r="V27" s="11"/>
      <c r="W27" s="11"/>
      <c r="X27" s="11"/>
    </row>
    <row r="28" spans="7:24" x14ac:dyDescent="0.25">
      <c r="O28">
        <v>7.5</v>
      </c>
      <c r="P28" s="11">
        <v>4.5</v>
      </c>
      <c r="Q28" s="11">
        <f t="shared" si="21"/>
        <v>33.75</v>
      </c>
      <c r="R28" s="12"/>
      <c r="T28" s="12"/>
      <c r="U28" s="12"/>
      <c r="V28" s="11"/>
      <c r="W28" s="11"/>
      <c r="X28" s="11"/>
    </row>
    <row r="29" spans="7:24" x14ac:dyDescent="0.25">
      <c r="I29" t="s">
        <v>28</v>
      </c>
      <c r="O29">
        <v>10.11</v>
      </c>
      <c r="P29" s="11">
        <v>11.1</v>
      </c>
      <c r="Q29" s="11">
        <f t="shared" si="21"/>
        <v>112.22099999999999</v>
      </c>
      <c r="R29" s="11"/>
      <c r="T29" s="11"/>
      <c r="U29" s="11"/>
      <c r="V29" s="11"/>
      <c r="W29" s="11"/>
      <c r="X29" s="11"/>
    </row>
    <row r="30" spans="7:24" x14ac:dyDescent="0.25">
      <c r="I30" t="s">
        <v>15</v>
      </c>
      <c r="O30">
        <v>6.87</v>
      </c>
      <c r="P30" s="11">
        <v>3.91</v>
      </c>
      <c r="Q30" s="11">
        <f t="shared" si="21"/>
        <v>26.861700000000003</v>
      </c>
      <c r="R30" s="11"/>
      <c r="T30" s="11"/>
      <c r="U30" s="11"/>
      <c r="V30" s="11"/>
      <c r="W30" s="11"/>
      <c r="X30" s="11"/>
    </row>
    <row r="31" spans="7:24" x14ac:dyDescent="0.25">
      <c r="I31" t="s">
        <v>16</v>
      </c>
      <c r="J31">
        <v>5427000</v>
      </c>
      <c r="P31" s="11"/>
      <c r="Q31" s="11">
        <f>SUM(Q24:Q30)</f>
        <v>556.43709999999999</v>
      </c>
      <c r="R31" s="11"/>
      <c r="T31" s="11"/>
      <c r="U31" s="11"/>
      <c r="V31" s="11"/>
      <c r="W31" s="11"/>
      <c r="X31" s="11"/>
    </row>
    <row r="32" spans="7:24" x14ac:dyDescent="0.25">
      <c r="I32" t="s">
        <v>17</v>
      </c>
      <c r="J32">
        <v>325800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 t="s">
        <v>18</v>
      </c>
      <c r="J33">
        <v>30000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J34">
        <f>SUM(J31:J33)</f>
        <v>5782800</v>
      </c>
      <c r="Q34" s="11"/>
      <c r="R34" s="11"/>
    </row>
    <row r="35" spans="9:24" x14ac:dyDescent="0.25">
      <c r="Q35" s="11"/>
      <c r="R35" s="11"/>
      <c r="T35" s="6"/>
    </row>
    <row r="36" spans="9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2025-03-20T11:03:23Z</dcterms:modified>
</cp:coreProperties>
</file>