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D:\CBI\Goregaon West Branch\CHANDAN SINGH\"/>
    </mc:Choice>
  </mc:AlternateContent>
  <xr:revisionPtr revIDLastSave="0" documentId="13_ncr:1_{1CA85DD1-5928-4D5B-8A5F-B74B41A3E7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4" sheetId="16" r:id="rId3"/>
    <sheet name="Sheet5" sheetId="17" r:id="rId4"/>
    <sheet name="Area Page" sheetId="18" r:id="rId5"/>
    <sheet name="RR" sheetId="19" r:id="rId6"/>
    <sheet name="Sheet8" sheetId="20" r:id="rId7"/>
    <sheet name="Sheet9" sheetId="21" r:id="rId8"/>
    <sheet name="Sheet10" sheetId="22" r:id="rId9"/>
    <sheet name="Sheet11" sheetId="23" r:id="rId10"/>
    <sheet name="Sheet12" sheetId="24" r:id="rId11"/>
    <sheet name="Sheet3" sheetId="26" r:id="rId12"/>
    <sheet name="Sheet14" sheetId="28" r:id="rId13"/>
  </sheets>
  <calcPr calcId="191029"/>
</workbook>
</file>

<file path=xl/calcChain.xml><?xml version="1.0" encoding="utf-8"?>
<calcChain xmlns="http://schemas.openxmlformats.org/spreadsheetml/2006/main">
  <c r="B13" i="4" l="1"/>
  <c r="B12" i="4"/>
  <c r="R37" i="4"/>
  <c r="B8" i="4"/>
  <c r="C8" i="4"/>
  <c r="C6" i="4"/>
  <c r="C21" i="4"/>
  <c r="C20" i="4"/>
  <c r="B19" i="4"/>
  <c r="B18" i="4"/>
  <c r="C18" i="4"/>
  <c r="B17" i="4"/>
  <c r="B5" i="4"/>
  <c r="B4" i="4"/>
  <c r="Q53" i="4"/>
  <c r="R50" i="4"/>
  <c r="Q52" i="4"/>
  <c r="Q46" i="4"/>
  <c r="Q45" i="4"/>
  <c r="R43" i="4"/>
  <c r="R42" i="4"/>
  <c r="Q44" i="4"/>
  <c r="V5" i="4"/>
  <c r="Q40" i="4"/>
  <c r="Q39" i="4"/>
  <c r="Q30" i="4"/>
  <c r="V8" i="4"/>
  <c r="R34" i="4"/>
  <c r="V9" i="4"/>
  <c r="V26" i="4"/>
  <c r="Q19" i="4"/>
  <c r="Q18" i="4"/>
  <c r="P12" i="4" l="1"/>
  <c r="Q12" i="4" s="1"/>
  <c r="P11" i="4"/>
  <c r="Q11" i="4" s="1"/>
  <c r="P10" i="4"/>
  <c r="Q10" i="4" s="1"/>
  <c r="P9" i="4"/>
  <c r="Q9" i="4" s="1"/>
  <c r="P8" i="4"/>
  <c r="Q8" i="4" s="1"/>
  <c r="P7" i="4"/>
  <c r="P6" i="4"/>
  <c r="P5" i="4"/>
  <c r="P4" i="4"/>
  <c r="P3" i="4"/>
  <c r="P21" i="4"/>
  <c r="Q21" i="4" s="1"/>
  <c r="P20" i="4"/>
  <c r="Q20" i="4" s="1"/>
  <c r="P19" i="4"/>
  <c r="P18" i="4"/>
  <c r="P17" i="4"/>
  <c r="P16" i="4"/>
  <c r="P22" i="4" l="1"/>
  <c r="Q22" i="4" s="1"/>
  <c r="P23" i="4" l="1"/>
  <c r="Q23" i="4" s="1"/>
  <c r="P13" i="4" l="1"/>
  <c r="Q13" i="4" s="1"/>
  <c r="P24" i="4"/>
  <c r="Q24" i="4" s="1"/>
  <c r="V16" i="4" l="1"/>
  <c r="V10" i="4" l="1"/>
  <c r="V12" i="4"/>
  <c r="V13" i="4" l="1"/>
  <c r="V14" i="4" s="1"/>
  <c r="V15" i="4" s="1"/>
  <c r="V18" i="4" s="1"/>
  <c r="A6" i="4"/>
  <c r="I6" i="4"/>
  <c r="J6" i="4"/>
  <c r="V21" i="4" l="1"/>
  <c r="G6" i="4"/>
  <c r="D6" i="4"/>
  <c r="H6" i="4" s="1"/>
  <c r="F6" i="4"/>
  <c r="V23" i="4" l="1"/>
  <c r="V24" i="4" s="1"/>
  <c r="P25" i="4"/>
  <c r="Q25" i="4" s="1"/>
  <c r="V28" i="4" l="1"/>
  <c r="U36" i="4"/>
  <c r="U37" i="4"/>
  <c r="V25" i="4"/>
  <c r="U38" i="4" s="1"/>
  <c r="J18" i="4"/>
  <c r="I18" i="4"/>
  <c r="C17" i="4"/>
  <c r="J17" i="4"/>
  <c r="I17" i="4"/>
  <c r="J16" i="4"/>
  <c r="I16" i="4"/>
  <c r="D16" i="4" l="1"/>
  <c r="H16" i="4" s="1"/>
  <c r="G17" i="4"/>
  <c r="D18" i="4"/>
  <c r="H18" i="4" s="1"/>
  <c r="F16" i="4"/>
  <c r="F17" i="4"/>
  <c r="F18" i="4"/>
  <c r="G18" i="4" l="1"/>
  <c r="D17" i="4"/>
  <c r="H17" i="4" s="1"/>
  <c r="G16" i="4"/>
  <c r="P14" i="4"/>
  <c r="Q14" i="4" s="1"/>
  <c r="J14" i="4" l="1"/>
  <c r="I14" i="4"/>
  <c r="E14" i="4"/>
  <c r="B14" i="4"/>
  <c r="A14" i="4"/>
  <c r="J13" i="4"/>
  <c r="I13" i="4"/>
  <c r="A13" i="4"/>
  <c r="E55" i="17"/>
  <c r="E56" i="17"/>
  <c r="C14" i="4" l="1"/>
  <c r="D14" i="4" s="1"/>
  <c r="H14" i="4" s="1"/>
  <c r="G14" i="4"/>
  <c r="D13" i="4"/>
  <c r="H13" i="4" s="1"/>
  <c r="G13" i="4"/>
  <c r="F13" i="4"/>
  <c r="F14" i="4"/>
  <c r="J12" i="4" l="1"/>
  <c r="I12" i="4"/>
  <c r="A12" i="4"/>
  <c r="C11" i="4"/>
  <c r="J11" i="4"/>
  <c r="I11" i="4"/>
  <c r="A11" i="4"/>
  <c r="B10" i="4"/>
  <c r="J10" i="4"/>
  <c r="I10" i="4"/>
  <c r="A10" i="4"/>
  <c r="C9" i="4"/>
  <c r="J9" i="4"/>
  <c r="I9" i="4"/>
  <c r="A9" i="4"/>
  <c r="J8" i="4"/>
  <c r="I8" i="4"/>
  <c r="A8" i="4"/>
  <c r="D12" i="4" l="1"/>
  <c r="H12" i="4" s="1"/>
  <c r="D9" i="4"/>
  <c r="H9" i="4" s="1"/>
  <c r="G10" i="4"/>
  <c r="D11" i="4"/>
  <c r="H11" i="4" s="1"/>
  <c r="H8" i="4"/>
  <c r="F8" i="4"/>
  <c r="F9" i="4"/>
  <c r="F10" i="4"/>
  <c r="F11" i="4"/>
  <c r="F12" i="4"/>
  <c r="G12" i="4" l="1"/>
  <c r="G9" i="4"/>
  <c r="G11" i="4"/>
  <c r="G8" i="4"/>
  <c r="D10" i="4"/>
  <c r="H10" i="4" s="1"/>
  <c r="J5" i="4"/>
  <c r="I5" i="4"/>
  <c r="A5" i="4"/>
  <c r="J4" i="4"/>
  <c r="I4" i="4"/>
  <c r="A4" i="4"/>
  <c r="C3" i="4"/>
  <c r="J3" i="4"/>
  <c r="I3" i="4"/>
  <c r="A3" i="4"/>
  <c r="F5" i="4" l="1"/>
  <c r="D3" i="4"/>
  <c r="H3" i="4" s="1"/>
  <c r="G3" i="4"/>
  <c r="F3" i="4"/>
  <c r="G4" i="4"/>
  <c r="D4" i="4"/>
  <c r="H4" i="4" s="1"/>
  <c r="F4" i="4"/>
  <c r="D5" i="4"/>
  <c r="H5" i="4" s="1"/>
  <c r="G5" i="4"/>
  <c r="C7" i="4" l="1"/>
  <c r="J7" i="4"/>
  <c r="I7" i="4"/>
  <c r="A7" i="4"/>
  <c r="D7" i="4" l="1"/>
  <c r="H7" i="4" s="1"/>
  <c r="F7" i="4"/>
  <c r="B25" i="4"/>
  <c r="J25" i="4"/>
  <c r="I25" i="4"/>
  <c r="E25" i="4"/>
  <c r="A25" i="4"/>
  <c r="B24" i="4"/>
  <c r="J24" i="4"/>
  <c r="I24" i="4"/>
  <c r="E24" i="4"/>
  <c r="A24" i="4"/>
  <c r="B23" i="4"/>
  <c r="J23" i="4"/>
  <c r="I23" i="4"/>
  <c r="A23" i="4"/>
  <c r="J22" i="4"/>
  <c r="I22" i="4"/>
  <c r="A22" i="4"/>
  <c r="J21" i="4"/>
  <c r="I21" i="4"/>
  <c r="A21" i="4"/>
  <c r="J20" i="4"/>
  <c r="I20" i="4"/>
  <c r="C19" i="4"/>
  <c r="J19" i="4"/>
  <c r="I19" i="4"/>
  <c r="C24" i="4" l="1"/>
  <c r="D24" i="4" s="1"/>
  <c r="H24" i="4" s="1"/>
  <c r="G21" i="4"/>
  <c r="C22" i="4"/>
  <c r="D22" i="4" s="1"/>
  <c r="H22" i="4" s="1"/>
  <c r="C25" i="4"/>
  <c r="D25" i="4" s="1"/>
  <c r="H25" i="4" s="1"/>
  <c r="C23" i="4"/>
  <c r="D23" i="4" s="1"/>
  <c r="H23" i="4" s="1"/>
  <c r="G7" i="4"/>
  <c r="D19" i="4"/>
  <c r="H19" i="4" s="1"/>
  <c r="D20" i="4"/>
  <c r="H20" i="4" s="1"/>
  <c r="G20" i="4"/>
  <c r="F19" i="4"/>
  <c r="F20" i="4"/>
  <c r="F21" i="4"/>
  <c r="F22" i="4"/>
  <c r="F23" i="4"/>
  <c r="F24" i="4"/>
  <c r="F25" i="4"/>
  <c r="G23" i="4"/>
  <c r="G24" i="4"/>
  <c r="G22" i="4" l="1"/>
  <c r="D21" i="4"/>
  <c r="H21" i="4" s="1"/>
  <c r="G25" i="4"/>
  <c r="G19" i="4"/>
</calcChain>
</file>

<file path=xl/sharedStrings.xml><?xml version="1.0" encoding="utf-8"?>
<sst xmlns="http://schemas.openxmlformats.org/spreadsheetml/2006/main" count="65" uniqueCount="54">
  <si>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</si>
  <si>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</si>
  <si>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</si>
  <si>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</si>
  <si>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</si>
  <si>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</si>
  <si>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</si>
  <si>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</si>
  <si>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</si>
  <si>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Saleable area (20 + 20%)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</si>
  <si>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</si>
  <si>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</si>
  <si>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</si>
  <si>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</si>
  <si>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</si>
  <si>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</si>
  <si>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</si>
  <si>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</si>
  <si>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</si>
  <si>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</si>
  <si>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</si>
  <si>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</si>
  <si>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</si>
  <si>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</si>
  <si>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</si>
  <si>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</si>
  <si>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Price Indicators</t>
  </si>
  <si>
    <t>Index-II</t>
  </si>
  <si>
    <t>TOTAL FMV</t>
  </si>
  <si>
    <t>sq.ft</t>
  </si>
  <si>
    <t>Fair Market Value</t>
  </si>
  <si>
    <t xml:space="preserve">Measured carpet </t>
  </si>
  <si>
    <t>Rate on Built up  area (10%)</t>
  </si>
  <si>
    <t>Depreciation (100-10)X24/60</t>
  </si>
  <si>
    <t>rate on C.A</t>
  </si>
  <si>
    <t>As per O.C</t>
  </si>
  <si>
    <t>Sq. M.</t>
  </si>
  <si>
    <t>Sq. Ft.</t>
  </si>
  <si>
    <t>As per Agreement</t>
  </si>
  <si>
    <t>CA</t>
  </si>
  <si>
    <t>FB</t>
  </si>
  <si>
    <t>Tot CA</t>
  </si>
  <si>
    <t>FMV</t>
  </si>
  <si>
    <t>Flat No. ---</t>
  </si>
  <si>
    <t>Lead No. - 14975</t>
  </si>
  <si>
    <t xml:space="preserve">CBI - Goregaon West Branch - MR CHANDAN HANSRAJ SINGH - Residential Flat No. 403, 3rd Floor, Karan A Majithia Park, Achole Road, Village - Achole, Nalasopara East, State - Maharashtra, India </t>
  </si>
  <si>
    <t>page</t>
  </si>
  <si>
    <t xml:space="preserve">page </t>
  </si>
  <si>
    <t xml:space="preserve">Admeasuring </t>
  </si>
  <si>
    <t>Area -Flat No.403</t>
  </si>
  <si>
    <t>3 BHK</t>
  </si>
  <si>
    <t>Built up area (20%)</t>
  </si>
  <si>
    <t>CBI (Goregaon West Branch)</t>
  </si>
  <si>
    <t>MR CHANDAN HANSRAJ SINGH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</si>
</sst>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Arial"/>
      <family val="2"/>
    </font>
    <font>
      <b/>
      <sz val="12"/>
      <color rgb="FFFF0000"/>
      <name val="Calibri"/>
      <family val="2"/>
      <scheme val="minor"/>
    </font>
    <font>
      <sz val="22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1" fillId="2" borderId="0" xfId="0" applyFont="1" applyFill="1" applyAlignment="1">
      <alignment wrapText="1"/>
    </xf>
    <xf numFmtId="0" fontId="1" fillId="2" borderId="0" xfId="0" applyFont="1" applyFill="1"/>
    <xf numFmtId="43" fontId="0" fillId="0" borderId="0" xfId="0" applyNumberFormat="1"/>
    <xf numFmtId="43" fontId="6" fillId="0" borderId="0" xfId="1" applyFont="1" applyFill="1" applyBorder="1"/>
    <xf numFmtId="43" fontId="5" fillId="0" borderId="0" xfId="1" applyFont="1" applyFill="1" applyBorder="1"/>
    <xf numFmtId="43" fontId="6" fillId="0" borderId="4" xfId="1" applyFont="1" applyFill="1" applyBorder="1"/>
    <xf numFmtId="0" fontId="5" fillId="0" borderId="3" xfId="0" applyFont="1" applyBorder="1"/>
    <xf numFmtId="0" fontId="6" fillId="0" borderId="4" xfId="0" applyFont="1" applyBorder="1"/>
    <xf numFmtId="0" fontId="7" fillId="0" borderId="3" xfId="0" applyFont="1" applyBorder="1"/>
    <xf numFmtId="0" fontId="8" fillId="0" borderId="4" xfId="0" applyFont="1" applyBorder="1"/>
    <xf numFmtId="0" fontId="2" fillId="0" borderId="3" xfId="0" applyFont="1" applyBorder="1"/>
    <xf numFmtId="43" fontId="9" fillId="0" borderId="4" xfId="0" applyNumberFormat="1" applyFont="1" applyBorder="1"/>
    <xf numFmtId="0" fontId="9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4" fillId="0" borderId="0" xfId="0" applyFont="1" applyAlignment="1">
      <alignment horizontal="center" vertical="center"/>
    </xf>
    <xf numFmtId="2" fontId="0" fillId="0" borderId="0" xfId="0" applyNumberFormat="1" applyAlignment="1">
      <alignment wrapText="1"/>
    </xf>
    <xf numFmtId="2" fontId="0" fillId="0" borderId="0" xfId="0" applyNumberFormat="1"/>
    <xf numFmtId="2" fontId="6" fillId="0" borderId="0" xfId="1" applyNumberFormat="1" applyFont="1" applyFill="1" applyBorder="1"/>
    <xf numFmtId="2" fontId="0" fillId="0" borderId="6" xfId="0" applyNumberFormat="1" applyBorder="1"/>
    <xf numFmtId="43" fontId="6" fillId="0" borderId="0" xfId="1" applyFont="1" applyBorder="1"/>
    <xf numFmtId="43" fontId="5" fillId="0" borderId="1" xfId="1" applyFont="1" applyFill="1" applyBorder="1"/>
    <xf numFmtId="2" fontId="6" fillId="0" borderId="1" xfId="1" applyNumberFormat="1" applyFont="1" applyFill="1" applyBorder="1"/>
    <xf numFmtId="0" fontId="5" fillId="0" borderId="0" xfId="0" applyFont="1"/>
    <xf numFmtId="0" fontId="7" fillId="0" borderId="0" xfId="0" applyFont="1"/>
    <xf numFmtId="2" fontId="9" fillId="0" borderId="0" xfId="0" applyNumberFormat="1" applyFont="1"/>
    <xf numFmtId="2" fontId="12" fillId="0" borderId="0" xfId="0" applyNumberFormat="1" applyFont="1" applyAlignment="1">
      <alignment wrapText="1"/>
    </xf>
    <xf numFmtId="43" fontId="2" fillId="0" borderId="0" xfId="0" applyNumberFormat="1" applyFont="1"/>
    <xf numFmtId="0" fontId="6" fillId="0" borderId="0" xfId="0" applyFont="1"/>
    <xf numFmtId="10" fontId="6" fillId="0" borderId="0" xfId="0" applyNumberFormat="1" applyFont="1"/>
    <xf numFmtId="0" fontId="8" fillId="0" borderId="0" xfId="0" applyFont="1"/>
    <xf numFmtId="43" fontId="9" fillId="0" borderId="0" xfId="0" applyNumberFormat="1" applyFont="1"/>
    <xf numFmtId="0" fontId="9" fillId="0" borderId="0" xfId="0" applyFont="1"/>
    <xf numFmtId="0" fontId="11" fillId="0" borderId="0" xfId="0" applyFont="1"/>
    <xf numFmtId="0" fontId="8" fillId="0" borderId="0" xfId="0" applyFont="1" applyAlignment="1">
      <alignment horizontal="right"/>
    </xf>
    <xf numFmtId="0" fontId="5" fillId="0" borderId="8" xfId="0" applyFont="1" applyBorder="1"/>
    <xf numFmtId="0" fontId="5" fillId="0" borderId="3" xfId="0" applyFont="1" applyBorder="1" applyAlignment="1">
      <alignment wrapText="1"/>
    </xf>
    <xf numFmtId="2" fontId="6" fillId="0" borderId="0" xfId="0" applyNumberFormat="1" applyFont="1"/>
    <xf numFmtId="9" fontId="5" fillId="0" borderId="0" xfId="0" applyNumberFormat="1" applyFont="1"/>
    <xf numFmtId="10" fontId="6" fillId="0" borderId="4" xfId="0" applyNumberFormat="1" applyFont="1" applyBorder="1"/>
    <xf numFmtId="43" fontId="6" fillId="0" borderId="0" xfId="0" applyNumberFormat="1" applyFont="1"/>
    <xf numFmtId="0" fontId="6" fillId="3" borderId="4" xfId="0" applyFont="1" applyFill="1" applyBorder="1"/>
    <xf numFmtId="43" fontId="6" fillId="3" borderId="2" xfId="1" applyFont="1" applyFill="1" applyBorder="1"/>
    <xf numFmtId="0" fontId="13" fillId="3" borderId="3" xfId="0" applyFont="1" applyFill="1" applyBorder="1"/>
    <xf numFmtId="0" fontId="13" fillId="3" borderId="0" xfId="0" applyFont="1" applyFill="1"/>
    <xf numFmtId="2" fontId="13" fillId="3" borderId="0" xfId="0" applyNumberFormat="1" applyFont="1" applyFill="1"/>
    <xf numFmtId="0" fontId="13" fillId="3" borderId="4" xfId="0" applyFont="1" applyFill="1" applyBorder="1"/>
    <xf numFmtId="0" fontId="0" fillId="4" borderId="0" xfId="0" applyFill="1"/>
    <xf numFmtId="0" fontId="2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1" fontId="2" fillId="4" borderId="0" xfId="0" applyNumberFormat="1" applyFont="1" applyFill="1"/>
    <xf numFmtId="0" fontId="2" fillId="4" borderId="0" xfId="0" applyFont="1" applyFill="1" applyAlignment="1">
      <alignment horizontal="center" vertical="center"/>
    </xf>
    <xf numFmtId="2" fontId="2" fillId="4" borderId="0" xfId="0" applyNumberFormat="1" applyFont="1" applyFill="1" applyAlignment="1">
      <alignment horizontal="center"/>
    </xf>
    <xf numFmtId="0" fontId="2" fillId="4" borderId="0" xfId="0" applyFont="1" applyFill="1"/>
    <xf numFmtId="43" fontId="3" fillId="0" borderId="0" xfId="1" applyFont="1"/>
    <xf numFmtId="1" fontId="2" fillId="4" borderId="0" xfId="0" applyNumberFormat="1" applyFont="1" applyFill="1" applyAlignment="1">
      <alignment horizontal="center"/>
    </xf>
    <xf numFmtId="1" fontId="6" fillId="0" borderId="0" xfId="0" applyNumberFormat="1" applyFont="1"/>
    <xf numFmtId="43" fontId="14" fillId="0" borderId="9" xfId="1" applyFont="1" applyFill="1" applyBorder="1"/>
    <xf numFmtId="0" fontId="2" fillId="4" borderId="0" xfId="0" applyFont="1" applyFill="1" applyAlignment="1">
      <alignment wrapText="1"/>
    </xf>
    <xf numFmtId="0" fontId="1" fillId="4" borderId="0" xfId="0" applyFont="1" applyFill="1"/>
    <xf numFmtId="0" fontId="14" fillId="4" borderId="0" xfId="0" applyFont="1" applyFill="1" applyAlignment="1">
      <alignment horizontal="center"/>
    </xf>
    <xf numFmtId="0" fontId="14" fillId="0" borderId="9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1" fillId="0" borderId="0" xfId="0" applyFont="1" applyFill="1"/>
    <xf numFmtId="4" fontId="1" fillId="0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5" Type="http://schemas.openxmlformats.org/officeDocument/2006/relationships/image" Target="../media/image16.png"/><Relationship Id="rId4" Type="http://schemas.openxmlformats.org/officeDocument/2006/relationships/image" Target="../media/image1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32</xdr:row>
      <xdr:rowOff>0</xdr:rowOff>
    </xdr:from>
    <xdr:to>
      <xdr:col>30</xdr:col>
      <xdr:colOff>380687</xdr:colOff>
      <xdr:row>44</xdr:row>
      <xdr:rowOff>28105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19FD87-62A9-8F12-7377-A5C35682D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07239" y="8050696"/>
          <a:ext cx="6658904" cy="2562583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30</xdr:col>
      <xdr:colOff>266371</xdr:colOff>
      <xdr:row>62</xdr:row>
      <xdr:rowOff>114768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C196DBB-9B66-B436-4A12-02107DC70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507239" y="10775674"/>
          <a:ext cx="6544588" cy="33532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474335</xdr:colOff>
      <xdr:row>45</xdr:row>
      <xdr:rowOff>185335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4CBCCC-1D4C-38D3-32F0-E85D49AF3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030960" cy="848796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29</xdr:col>
      <xdr:colOff>474335</xdr:colOff>
      <xdr:row>45</xdr:row>
      <xdr:rowOff>175808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5F3EF45-4F95-3116-FA13-9233D69E8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67813" y="0"/>
          <a:ext cx="9030960" cy="84784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363192</xdr:colOff>
      <xdr:row>43</xdr:row>
      <xdr:rowOff>124986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9C4ABB-7E1A-047C-02DE-554B18482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97592" cy="8316486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29</xdr:col>
      <xdr:colOff>372718</xdr:colOff>
      <xdr:row>43</xdr:row>
      <xdr:rowOff>124986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BB00B71-9A57-ACE5-01D6-72E635C90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0"/>
          <a:ext cx="8907118" cy="831648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420180</xdr:colOff>
      <xdr:row>41</xdr:row>
      <xdr:rowOff>10616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6036D3-D0AF-8C75-00BA-7804A19AA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0"/>
          <a:ext cx="7735380" cy="7821116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26</xdr:col>
      <xdr:colOff>10462</xdr:colOff>
      <xdr:row>40</xdr:row>
      <xdr:rowOff>105853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9E4A105-9BEF-6BD5-C40D-CFBFB0758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0"/>
          <a:ext cx="6716062" cy="772585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12</xdr:col>
      <xdr:colOff>467726</xdr:colOff>
      <xdr:row>83</xdr:row>
      <xdr:rowOff>48695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05B6AFA-C255-34B6-E741-0A5E3F3C8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8191500"/>
          <a:ext cx="7173326" cy="766869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29</xdr:col>
      <xdr:colOff>477508</xdr:colOff>
      <xdr:row>78</xdr:row>
      <xdr:rowOff>48562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63DE64D-EB1D-1155-8D86-AAC1B8DA1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144000" y="8191500"/>
          <a:ext cx="9011908" cy="67160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15</xdr:col>
      <xdr:colOff>410823</xdr:colOff>
      <xdr:row>129</xdr:row>
      <xdr:rowOff>20223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12051E2-E423-0831-6542-F011F6F54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" y="16192500"/>
          <a:ext cx="8945223" cy="840222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14</xdr:col>
      <xdr:colOff>38871</xdr:colOff>
      <xdr:row>37</xdr:row>
      <xdr:rowOff>984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51E401-7CF2-9F70-AACC-2C5065911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0"/>
          <a:ext cx="5525271" cy="704948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38</xdr:row>
      <xdr:rowOff>0</xdr:rowOff>
    </xdr:from>
    <xdr:to>
      <xdr:col>18</xdr:col>
      <xdr:colOff>391686</xdr:colOff>
      <xdr:row>77</xdr:row>
      <xdr:rowOff>96300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9915B0-3860-B404-7A9E-CD1008D13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48000" y="7239000"/>
          <a:ext cx="8316486" cy="75258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17</xdr:col>
      <xdr:colOff>343969</xdr:colOff>
      <xdr:row>121</xdr:row>
      <xdr:rowOff>153511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124F72E-FFCF-0663-1385-7FEA18188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48000" y="15240000"/>
          <a:ext cx="7659169" cy="7964011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124</xdr:row>
      <xdr:rowOff>0</xdr:rowOff>
    </xdr:from>
    <xdr:to>
      <xdr:col>19</xdr:col>
      <xdr:colOff>48823</xdr:colOff>
      <xdr:row>166</xdr:row>
      <xdr:rowOff>172591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DAEB743-F329-C19D-599F-42DC8CD27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48000" y="23622000"/>
          <a:ext cx="8583223" cy="8173591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169</xdr:row>
      <xdr:rowOff>0</xdr:rowOff>
    </xdr:from>
    <xdr:to>
      <xdr:col>17</xdr:col>
      <xdr:colOff>544022</xdr:colOff>
      <xdr:row>205</xdr:row>
      <xdr:rowOff>77168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5EBFB8A-4F26-7475-A7B1-99BEEE078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48000" y="32194500"/>
          <a:ext cx="7859222" cy="693516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31</xdr:col>
      <xdr:colOff>535857</xdr:colOff>
      <xdr:row>32</xdr:row>
      <xdr:rowOff>172325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2624D4-D37E-50C0-D5CE-120936043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0"/>
          <a:ext cx="17604657" cy="6268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3"/>
  <sheetViews>
    <sheetView tabSelected="1" topLeftCell="I4" zoomScale="115" zoomScaleNormal="115" workbookViewId="0">
      <selection activeCell="V23" sqref="V23"/>
    </sheetView>
  </sheetViews>
  <sheetFormatPr defaultRowHeight="15" x14ac:dyDescent="0.25"/>
  <cols>
    <col min="1" max="1" width="10.5703125" customWidth="1"/>
    <col min="2" max="2" width="11.140625" bestFit="1" customWidth="1"/>
    <col min="3" max="4" width="12.5703125" customWidth="1"/>
    <col min="5" max="5" width="15.42578125" customWidth="1"/>
    <col min="6" max="6" width="11.7109375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1.85546875" customWidth="1"/>
    <col min="16" max="16" width="16.5703125" style="25" customWidth="1"/>
    <col min="17" max="17" width="15.5703125" style="25" customWidth="1"/>
    <col min="18" max="18" width="15.42578125" customWidth="1"/>
    <col min="19" max="19" width="5.28515625" customWidth="1"/>
    <col min="20" max="20" width="27.42578125" customWidth="1"/>
    <col min="21" max="21" width="19.140625" customWidth="1"/>
    <col min="22" max="22" width="19" style="25" customWidth="1"/>
    <col min="23" max="23" width="14.140625" customWidth="1"/>
    <col min="24" max="24" width="16.140625" customWidth="1"/>
    <col min="25" max="25" width="15" customWidth="1"/>
    <col min="26" max="26" width="12" customWidth="1"/>
  </cols>
  <sheetData>
    <row r="1" spans="1:26" s="1" customFormat="1" ht="63" x14ac:dyDescent="0.45">
      <c r="A1" s="3" t="s">
        <v>0</v>
      </c>
      <c r="B1" s="3" t="s">
        <v>6</v>
      </c>
      <c r="C1" s="3" t="s">
        <v>51</v>
      </c>
      <c r="D1" s="3" t="s">
        <v>9</v>
      </c>
      <c r="E1" s="3" t="s">
        <v>1</v>
      </c>
      <c r="F1" s="7" t="s">
        <v>8</v>
      </c>
      <c r="G1" s="7" t="s">
        <v>32</v>
      </c>
      <c r="H1" s="7" t="s">
        <v>10</v>
      </c>
      <c r="I1" s="3" t="s">
        <v>2</v>
      </c>
      <c r="J1" s="3" t="s">
        <v>3</v>
      </c>
      <c r="N1" s="1" t="s">
        <v>7</v>
      </c>
      <c r="O1" s="1" t="s">
        <v>4</v>
      </c>
      <c r="P1" s="24" t="s">
        <v>5</v>
      </c>
      <c r="Q1" s="24" t="s">
        <v>6</v>
      </c>
      <c r="R1" s="1" t="s">
        <v>1</v>
      </c>
      <c r="U1" s="66" t="s">
        <v>44</v>
      </c>
      <c r="V1" s="34"/>
    </row>
    <row r="2" spans="1:26" s="1" customFormat="1" ht="44.25" customHeight="1" x14ac:dyDescent="0.25">
      <c r="A2" s="70" t="s">
        <v>26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23"/>
      <c r="T2" s="71" t="s">
        <v>45</v>
      </c>
      <c r="U2" s="71"/>
      <c r="V2" s="71"/>
      <c r="W2" s="71"/>
      <c r="X2" s="71"/>
      <c r="Y2" s="71"/>
    </row>
    <row r="3" spans="1:26" x14ac:dyDescent="0.25">
      <c r="A3" s="4">
        <f t="shared" ref="A3:A6" si="0">N3</f>
        <v>0</v>
      </c>
      <c r="B3" s="4">
        <v>630</v>
      </c>
      <c r="C3" s="4">
        <f>B3*1.2</f>
        <v>756</v>
      </c>
      <c r="D3" s="4">
        <f t="shared" ref="D3:D6" si="1">C3*1.2</f>
        <v>907.19999999999993</v>
      </c>
      <c r="E3" s="5">
        <v>8500000</v>
      </c>
      <c r="F3" s="4">
        <f t="shared" ref="F3:F6" si="2">ROUND((E3/B3),0)</f>
        <v>13492</v>
      </c>
      <c r="G3" s="4">
        <f t="shared" ref="G3:G6" si="3">ROUND((E3/C3),0)</f>
        <v>11243</v>
      </c>
      <c r="H3" s="4">
        <f t="shared" ref="H3:H6" si="4">ROUND((E3/D3),0)</f>
        <v>9369</v>
      </c>
      <c r="I3" s="4" t="e">
        <f>#REF!</f>
        <v>#REF!</v>
      </c>
      <c r="J3" s="4" t="e">
        <f>#REF!</f>
        <v>#REF!</v>
      </c>
      <c r="O3">
        <v>0</v>
      </c>
      <c r="P3" s="25">
        <f t="shared" ref="P3:P12" si="5">O3/1.2</f>
        <v>0</v>
      </c>
      <c r="Q3" s="25">
        <v>660</v>
      </c>
      <c r="R3" s="2">
        <v>18100000</v>
      </c>
      <c r="S3" s="2"/>
      <c r="T3" s="71"/>
      <c r="U3" s="71"/>
      <c r="V3" s="71"/>
      <c r="W3" s="71"/>
      <c r="X3" s="71"/>
      <c r="Y3" s="71"/>
    </row>
    <row r="4" spans="1:26" ht="15.75" thickBot="1" x14ac:dyDescent="0.3">
      <c r="A4" s="4">
        <f t="shared" si="0"/>
        <v>0</v>
      </c>
      <c r="B4" s="4">
        <f>C4/1.2</f>
        <v>425</v>
      </c>
      <c r="C4" s="4">
        <v>510</v>
      </c>
      <c r="D4" s="4">
        <f t="shared" si="1"/>
        <v>612</v>
      </c>
      <c r="E4" s="5">
        <v>3800000</v>
      </c>
      <c r="F4" s="4">
        <f t="shared" si="2"/>
        <v>8941</v>
      </c>
      <c r="G4" s="4">
        <f t="shared" si="3"/>
        <v>7451</v>
      </c>
      <c r="H4" s="4">
        <f t="shared" si="4"/>
        <v>6209</v>
      </c>
      <c r="I4" s="4" t="e">
        <f>#REF!</f>
        <v>#REF!</v>
      </c>
      <c r="J4" s="4" t="e">
        <f>#REF!</f>
        <v>#REF!</v>
      </c>
      <c r="O4">
        <v>0</v>
      </c>
      <c r="P4" s="25">
        <f t="shared" si="5"/>
        <v>0</v>
      </c>
      <c r="Q4" s="25">
        <v>590</v>
      </c>
      <c r="R4" s="2">
        <v>17000000</v>
      </c>
      <c r="S4" s="2"/>
    </row>
    <row r="5" spans="1:26" ht="19.5" customHeight="1" x14ac:dyDescent="0.25">
      <c r="A5" s="4">
        <f t="shared" si="0"/>
        <v>0</v>
      </c>
      <c r="B5" s="4">
        <f>C5/1.2</f>
        <v>587.5</v>
      </c>
      <c r="C5" s="4">
        <v>705</v>
      </c>
      <c r="D5" s="4">
        <f t="shared" si="1"/>
        <v>846</v>
      </c>
      <c r="E5" s="75">
        <v>4800000</v>
      </c>
      <c r="F5" s="74">
        <f t="shared" si="2"/>
        <v>8170</v>
      </c>
      <c r="G5" s="74">
        <f t="shared" si="3"/>
        <v>6809</v>
      </c>
      <c r="H5" s="74">
        <f t="shared" si="4"/>
        <v>5674</v>
      </c>
      <c r="I5" s="4" t="e">
        <f>#REF!</f>
        <v>#REF!</v>
      </c>
      <c r="J5" s="4" t="e">
        <f>#REF!</f>
        <v>#REF!</v>
      </c>
      <c r="O5">
        <v>0</v>
      </c>
      <c r="P5" s="25">
        <f t="shared" si="5"/>
        <v>0</v>
      </c>
      <c r="Q5" s="25">
        <v>775</v>
      </c>
      <c r="R5" s="2">
        <v>22500000</v>
      </c>
      <c r="S5" s="2"/>
      <c r="T5" s="43" t="s">
        <v>11</v>
      </c>
      <c r="U5" s="29"/>
      <c r="V5" s="30">
        <f>V7+V6</f>
        <v>5900</v>
      </c>
      <c r="W5" s="50" t="s">
        <v>34</v>
      </c>
      <c r="X5" s="10"/>
    </row>
    <row r="6" spans="1:26" ht="16.5" customHeight="1" x14ac:dyDescent="0.25">
      <c r="A6" s="4">
        <f t="shared" si="0"/>
        <v>0</v>
      </c>
      <c r="B6" s="4">
        <v>500</v>
      </c>
      <c r="C6" s="4">
        <f>B6*1.2</f>
        <v>600</v>
      </c>
      <c r="D6" s="4">
        <f t="shared" si="1"/>
        <v>720</v>
      </c>
      <c r="E6" s="5">
        <v>4500000</v>
      </c>
      <c r="F6" s="4">
        <f t="shared" si="2"/>
        <v>9000</v>
      </c>
      <c r="G6" s="4">
        <f t="shared" si="3"/>
        <v>7500</v>
      </c>
      <c r="H6" s="74">
        <f t="shared" si="4"/>
        <v>6250</v>
      </c>
      <c r="I6" s="4" t="e">
        <f>#REF!</f>
        <v>#REF!</v>
      </c>
      <c r="J6" s="4" t="e">
        <f>#REF!</f>
        <v>#REF!</v>
      </c>
      <c r="O6">
        <v>0</v>
      </c>
      <c r="P6" s="25">
        <f t="shared" si="5"/>
        <v>0</v>
      </c>
      <c r="Q6" s="25">
        <v>636</v>
      </c>
      <c r="R6" s="2">
        <v>19000000</v>
      </c>
      <c r="S6" s="2"/>
      <c r="T6" s="72" t="s">
        <v>12</v>
      </c>
      <c r="U6" s="73"/>
      <c r="V6" s="26">
        <v>2300</v>
      </c>
      <c r="W6" s="12"/>
      <c r="X6" s="10"/>
    </row>
    <row r="7" spans="1:26" ht="15.75" x14ac:dyDescent="0.25">
      <c r="A7" s="4">
        <f t="shared" ref="A7" si="6">N7</f>
        <v>0</v>
      </c>
      <c r="B7" s="4">
        <v>662</v>
      </c>
      <c r="C7" s="4">
        <f t="shared" ref="C7:C14" si="7">B7*1.2</f>
        <v>794.4</v>
      </c>
      <c r="D7" s="4">
        <f t="shared" ref="D7" si="8">C7*1.2</f>
        <v>953.28</v>
      </c>
      <c r="E7" s="5">
        <v>5100000</v>
      </c>
      <c r="F7" s="4">
        <f t="shared" ref="F7" si="9">ROUND((E7/B7),0)</f>
        <v>7704</v>
      </c>
      <c r="G7" s="4">
        <f t="shared" ref="G7" si="10">ROUND((E7/C7),0)</f>
        <v>6420</v>
      </c>
      <c r="H7" s="67">
        <f t="shared" ref="H7" si="11">ROUND((E7/D7),0)</f>
        <v>5350</v>
      </c>
      <c r="I7" s="4" t="e">
        <f>#REF!</f>
        <v>#REF!</v>
      </c>
      <c r="J7" s="4" t="e">
        <f>#REF!</f>
        <v>#REF!</v>
      </c>
      <c r="O7">
        <v>0</v>
      </c>
      <c r="P7" s="25">
        <f t="shared" si="5"/>
        <v>0</v>
      </c>
      <c r="Q7" s="25">
        <v>545</v>
      </c>
      <c r="R7" s="2">
        <v>11400000</v>
      </c>
      <c r="S7" s="2"/>
      <c r="T7" s="13" t="s">
        <v>13</v>
      </c>
      <c r="U7" s="11"/>
      <c r="V7" s="26">
        <v>3600</v>
      </c>
      <c r="W7" s="12"/>
      <c r="X7" s="10"/>
    </row>
    <row r="8" spans="1:26" ht="15.75" x14ac:dyDescent="0.25">
      <c r="A8" s="4">
        <f t="shared" ref="A8:A12" si="12">N8</f>
        <v>0</v>
      </c>
      <c r="B8" s="4">
        <f>C8/1.2</f>
        <v>590.27777777777783</v>
      </c>
      <c r="C8" s="4">
        <f>D8/1.2</f>
        <v>708.33333333333337</v>
      </c>
      <c r="D8" s="4">
        <v>850</v>
      </c>
      <c r="E8" s="5">
        <v>5000000</v>
      </c>
      <c r="F8" s="4">
        <f t="shared" ref="F8:F12" si="13">ROUND((E8/B8),0)</f>
        <v>8471</v>
      </c>
      <c r="G8" s="4">
        <f t="shared" ref="G8:G12" si="14">ROUND((E8/C8),0)</f>
        <v>7059</v>
      </c>
      <c r="H8" s="4">
        <f t="shared" ref="H8:H12" si="15">ROUND((E8/D8),0)</f>
        <v>5882</v>
      </c>
      <c r="I8" s="4" t="e">
        <f>#REF!</f>
        <v>#REF!</v>
      </c>
      <c r="J8" s="4" t="e">
        <f>#REF!</f>
        <v>#REF!</v>
      </c>
      <c r="O8">
        <v>0</v>
      </c>
      <c r="P8" s="25">
        <f t="shared" si="5"/>
        <v>0</v>
      </c>
      <c r="Q8" s="25">
        <f t="shared" ref="Q8:Q12" si="16">P8/1.2</f>
        <v>0</v>
      </c>
      <c r="R8" s="2">
        <v>0</v>
      </c>
      <c r="S8" s="2"/>
      <c r="T8" s="13" t="s">
        <v>14</v>
      </c>
      <c r="U8" s="11"/>
      <c r="V8" s="26">
        <f>V6</f>
        <v>2300</v>
      </c>
      <c r="W8" s="12"/>
      <c r="X8" s="10"/>
    </row>
    <row r="9" spans="1:26" ht="15.75" x14ac:dyDescent="0.25">
      <c r="A9" s="4">
        <f t="shared" si="12"/>
        <v>0</v>
      </c>
      <c r="B9" s="4">
        <v>600</v>
      </c>
      <c r="C9" s="4">
        <f t="shared" si="7"/>
        <v>720</v>
      </c>
      <c r="D9" s="4">
        <f t="shared" ref="D9:D12" si="17">C9*1.2</f>
        <v>864</v>
      </c>
      <c r="E9" s="5">
        <v>4900000</v>
      </c>
      <c r="F9" s="4">
        <f t="shared" si="13"/>
        <v>8167</v>
      </c>
      <c r="G9" s="4">
        <f t="shared" si="14"/>
        <v>6806</v>
      </c>
      <c r="H9" s="4">
        <f t="shared" si="15"/>
        <v>5671</v>
      </c>
      <c r="I9" s="4" t="e">
        <f>#REF!</f>
        <v>#REF!</v>
      </c>
      <c r="J9" s="4" t="e">
        <f>#REF!</f>
        <v>#REF!</v>
      </c>
      <c r="O9">
        <v>0</v>
      </c>
      <c r="P9" s="25">
        <f t="shared" si="5"/>
        <v>0</v>
      </c>
      <c r="Q9" s="25">
        <f t="shared" si="16"/>
        <v>0</v>
      </c>
      <c r="R9" s="2">
        <v>0</v>
      </c>
      <c r="S9" s="2"/>
      <c r="T9" s="13" t="s">
        <v>15</v>
      </c>
      <c r="U9" s="31"/>
      <c r="V9" s="45">
        <f>W9-W10</f>
        <v>17</v>
      </c>
      <c r="W9" s="14">
        <v>2025</v>
      </c>
      <c r="X9" s="36"/>
    </row>
    <row r="10" spans="1:26" ht="15.75" x14ac:dyDescent="0.25">
      <c r="A10" s="4">
        <f t="shared" si="12"/>
        <v>0</v>
      </c>
      <c r="B10" s="4">
        <f t="shared" ref="B10:B12" si="18">Q10</f>
        <v>0</v>
      </c>
      <c r="C10" s="4">
        <v>450</v>
      </c>
      <c r="D10" s="4">
        <f t="shared" si="17"/>
        <v>540</v>
      </c>
      <c r="E10" s="5">
        <v>3050000</v>
      </c>
      <c r="F10" s="4" t="e">
        <f t="shared" si="13"/>
        <v>#DIV/0!</v>
      </c>
      <c r="G10" s="4">
        <f t="shared" si="14"/>
        <v>6778</v>
      </c>
      <c r="H10" s="4">
        <f t="shared" si="15"/>
        <v>5648</v>
      </c>
      <c r="I10" s="4" t="e">
        <f>#REF!</f>
        <v>#REF!</v>
      </c>
      <c r="J10" s="4" t="e">
        <f>#REF!</f>
        <v>#REF!</v>
      </c>
      <c r="O10">
        <v>0</v>
      </c>
      <c r="P10" s="25">
        <f t="shared" si="5"/>
        <v>0</v>
      </c>
      <c r="Q10" s="25">
        <f t="shared" si="16"/>
        <v>0</v>
      </c>
      <c r="R10" s="2">
        <v>0</v>
      </c>
      <c r="S10" s="2"/>
      <c r="T10" s="13" t="s">
        <v>16</v>
      </c>
      <c r="U10" s="31"/>
      <c r="V10" s="45">
        <f>V11-V9</f>
        <v>43</v>
      </c>
      <c r="W10" s="49">
        <v>2008</v>
      </c>
      <c r="X10" s="36" t="s">
        <v>35</v>
      </c>
      <c r="Y10" s="6"/>
      <c r="Z10" s="6"/>
    </row>
    <row r="11" spans="1:26" ht="15.75" x14ac:dyDescent="0.25">
      <c r="A11" s="4">
        <f t="shared" si="12"/>
        <v>0</v>
      </c>
      <c r="B11" s="4">
        <v>482</v>
      </c>
      <c r="C11" s="4">
        <f t="shared" si="7"/>
        <v>578.4</v>
      </c>
      <c r="D11" s="4">
        <f t="shared" si="17"/>
        <v>694.07999999999993</v>
      </c>
      <c r="E11" s="5">
        <v>3700000</v>
      </c>
      <c r="F11" s="4">
        <f t="shared" si="13"/>
        <v>7676</v>
      </c>
      <c r="G11" s="4">
        <f t="shared" si="14"/>
        <v>6397</v>
      </c>
      <c r="H11" s="74">
        <f t="shared" si="15"/>
        <v>5331</v>
      </c>
      <c r="I11" s="4" t="e">
        <f>#REF!</f>
        <v>#REF!</v>
      </c>
      <c r="J11" s="4" t="e">
        <f>#REF!</f>
        <v>#REF!</v>
      </c>
      <c r="O11">
        <v>0</v>
      </c>
      <c r="P11" s="25">
        <f t="shared" si="5"/>
        <v>0</v>
      </c>
      <c r="Q11" s="25">
        <f t="shared" si="16"/>
        <v>0</v>
      </c>
      <c r="R11" s="2">
        <v>0</v>
      </c>
      <c r="S11" s="2"/>
      <c r="T11" s="13" t="s">
        <v>17</v>
      </c>
      <c r="U11" s="31"/>
      <c r="V11" s="45">
        <v>60</v>
      </c>
      <c r="W11" s="14"/>
      <c r="X11" s="36"/>
    </row>
    <row r="12" spans="1:26" ht="22.5" customHeight="1" x14ac:dyDescent="0.25">
      <c r="A12" s="4">
        <f t="shared" si="12"/>
        <v>0</v>
      </c>
      <c r="B12" s="4">
        <f>C12/1.2</f>
        <v>545.83333333333337</v>
      </c>
      <c r="C12" s="4">
        <v>655</v>
      </c>
      <c r="D12" s="4">
        <f t="shared" si="17"/>
        <v>786</v>
      </c>
      <c r="E12" s="5">
        <v>4100000</v>
      </c>
      <c r="F12" s="4">
        <f t="shared" si="13"/>
        <v>7511</v>
      </c>
      <c r="G12" s="4">
        <f t="shared" si="14"/>
        <v>6260</v>
      </c>
      <c r="H12" s="67">
        <f t="shared" si="15"/>
        <v>5216</v>
      </c>
      <c r="I12" s="4" t="e">
        <f>#REF!</f>
        <v>#REF!</v>
      </c>
      <c r="J12" s="4" t="e">
        <f>#REF!</f>
        <v>#REF!</v>
      </c>
      <c r="O12">
        <v>0</v>
      </c>
      <c r="P12" s="25">
        <f t="shared" si="5"/>
        <v>0</v>
      </c>
      <c r="Q12" s="25">
        <f t="shared" si="16"/>
        <v>0</v>
      </c>
      <c r="R12" s="2">
        <v>0</v>
      </c>
      <c r="S12" s="2"/>
      <c r="T12" s="44" t="s">
        <v>33</v>
      </c>
      <c r="U12" s="31"/>
      <c r="V12" s="45">
        <f>(100-10)*V9/V11</f>
        <v>25.5</v>
      </c>
      <c r="W12" s="14"/>
      <c r="X12" s="36"/>
    </row>
    <row r="13" spans="1:26" ht="15.75" x14ac:dyDescent="0.25">
      <c r="A13" s="4">
        <f t="shared" ref="A13:A14" si="19">N13</f>
        <v>0</v>
      </c>
      <c r="B13" s="4">
        <f>C13/1.2</f>
        <v>582.5</v>
      </c>
      <c r="C13" s="4">
        <v>699</v>
      </c>
      <c r="D13" s="4">
        <f t="shared" ref="D13:D14" si="20">C13*1.2</f>
        <v>838.8</v>
      </c>
      <c r="E13" s="5">
        <v>4600000</v>
      </c>
      <c r="F13" s="4">
        <f t="shared" ref="F13:F14" si="21">ROUND((E13/B13),0)</f>
        <v>7897</v>
      </c>
      <c r="G13" s="4">
        <f t="shared" ref="G13:G14" si="22">ROUND((E13/C13),0)</f>
        <v>6581</v>
      </c>
      <c r="H13" s="67">
        <f t="shared" ref="H13:H14" si="23">ROUND((E13/D13),0)</f>
        <v>5484</v>
      </c>
      <c r="I13" s="4" t="e">
        <f>#REF!</f>
        <v>#REF!</v>
      </c>
      <c r="J13" s="4" t="e">
        <f>#REF!</f>
        <v>#REF!</v>
      </c>
      <c r="O13">
        <v>0</v>
      </c>
      <c r="P13" s="25">
        <f t="shared" ref="P13" si="24">O13/1.2</f>
        <v>0</v>
      </c>
      <c r="Q13" s="25">
        <f t="shared" ref="Q13" si="25">P13/1.2</f>
        <v>0</v>
      </c>
      <c r="R13" s="2">
        <v>0</v>
      </c>
      <c r="S13" s="2"/>
      <c r="T13" s="13"/>
      <c r="U13" s="46"/>
      <c r="V13" s="45">
        <f>V12%</f>
        <v>0.255</v>
      </c>
      <c r="W13" s="47"/>
      <c r="X13" s="37"/>
    </row>
    <row r="14" spans="1:26" ht="15.75" x14ac:dyDescent="0.25">
      <c r="A14" s="4">
        <f t="shared" si="19"/>
        <v>0</v>
      </c>
      <c r="B14" s="4">
        <f t="shared" ref="B14" si="26">Q14</f>
        <v>0</v>
      </c>
      <c r="C14" s="4">
        <f t="shared" si="7"/>
        <v>0</v>
      </c>
      <c r="D14" s="4">
        <f t="shared" si="20"/>
        <v>0</v>
      </c>
      <c r="E14" s="5">
        <f t="shared" ref="E14" si="27">R14</f>
        <v>0</v>
      </c>
      <c r="F14" s="4" t="e">
        <f t="shared" si="21"/>
        <v>#DIV/0!</v>
      </c>
      <c r="G14" s="4" t="e">
        <f t="shared" si="22"/>
        <v>#DIV/0!</v>
      </c>
      <c r="H14" s="4" t="e">
        <f t="shared" si="23"/>
        <v>#DIV/0!</v>
      </c>
      <c r="I14" s="4" t="e">
        <f>#REF!</f>
        <v>#REF!</v>
      </c>
      <c r="J14" s="4" t="e">
        <f>#REF!</f>
        <v>#REF!</v>
      </c>
      <c r="O14">
        <v>0</v>
      </c>
      <c r="P14" s="25">
        <f t="shared" ref="P14" si="28">O14/1.2</f>
        <v>0</v>
      </c>
      <c r="Q14" s="25">
        <f t="shared" ref="Q14" si="29">P14/1.2</f>
        <v>0</v>
      </c>
      <c r="R14" s="2">
        <v>0</v>
      </c>
      <c r="S14" s="2"/>
      <c r="T14" s="13" t="s">
        <v>18</v>
      </c>
      <c r="U14" s="11"/>
      <c r="V14" s="26">
        <f>V8*V13</f>
        <v>586.5</v>
      </c>
      <c r="W14" s="12"/>
      <c r="X14" s="10"/>
    </row>
    <row r="15" spans="1:26" ht="36.75" customHeight="1" x14ac:dyDescent="0.25">
      <c r="A15" s="70" t="s">
        <v>27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23"/>
      <c r="T15" s="13" t="s">
        <v>19</v>
      </c>
      <c r="U15" s="11"/>
      <c r="V15" s="26">
        <f>V8-V14</f>
        <v>1713.5</v>
      </c>
      <c r="W15" s="12"/>
      <c r="X15" s="10"/>
    </row>
    <row r="16" spans="1:26" ht="15.75" x14ac:dyDescent="0.25">
      <c r="A16" s="4">
        <v>32</v>
      </c>
      <c r="B16" s="4">
        <v>289</v>
      </c>
      <c r="C16" s="4">
        <v>355</v>
      </c>
      <c r="D16" s="4">
        <f t="shared" ref="D16:D18" si="30">C16*1.2</f>
        <v>426</v>
      </c>
      <c r="E16" s="5">
        <v>2350000</v>
      </c>
      <c r="F16" s="4">
        <f t="shared" ref="F16:F18" si="31">ROUND((E16/B16),0)</f>
        <v>8131</v>
      </c>
      <c r="G16" s="4">
        <f t="shared" ref="G16:G18" si="32">ROUND((E16/C16),0)</f>
        <v>6620</v>
      </c>
      <c r="H16" s="74">
        <f t="shared" ref="H16:H18" si="33">ROUND((E16/D16),0)</f>
        <v>5516</v>
      </c>
      <c r="I16" s="4" t="e">
        <f>#REF!</f>
        <v>#REF!</v>
      </c>
      <c r="J16" s="4" t="e">
        <f>#REF!</f>
        <v>#REF!</v>
      </c>
      <c r="O16">
        <v>0</v>
      </c>
      <c r="P16" s="25">
        <f t="shared" ref="P16:P21" si="34">O16/1.2</f>
        <v>0</v>
      </c>
      <c r="Q16" s="25">
        <v>682</v>
      </c>
      <c r="R16" s="2">
        <v>21030000</v>
      </c>
      <c r="S16" s="2"/>
      <c r="T16" s="13" t="s">
        <v>13</v>
      </c>
      <c r="U16" s="11"/>
      <c r="V16" s="26">
        <f>V7</f>
        <v>3600</v>
      </c>
      <c r="W16" s="12"/>
      <c r="X16" s="10"/>
    </row>
    <row r="17" spans="1:26" ht="15.75" x14ac:dyDescent="0.25">
      <c r="A17" s="4">
        <v>1302</v>
      </c>
      <c r="B17" s="4">
        <f>59.36*10.764</f>
        <v>638.95103999999992</v>
      </c>
      <c r="C17" s="4">
        <f t="shared" ref="C17:C25" si="35">B17*1.2</f>
        <v>766.74124799999993</v>
      </c>
      <c r="D17" s="4">
        <f t="shared" si="30"/>
        <v>920.08949759999985</v>
      </c>
      <c r="E17" s="5">
        <v>4490000</v>
      </c>
      <c r="F17" s="4">
        <f t="shared" si="31"/>
        <v>7027</v>
      </c>
      <c r="G17" s="4">
        <f t="shared" si="32"/>
        <v>5856</v>
      </c>
      <c r="H17" s="67">
        <f t="shared" si="33"/>
        <v>4880</v>
      </c>
      <c r="I17" s="4" t="e">
        <f>#REF!</f>
        <v>#REF!</v>
      </c>
      <c r="J17" s="4" t="e">
        <f>#REF!</f>
        <v>#REF!</v>
      </c>
      <c r="O17">
        <v>0</v>
      </c>
      <c r="P17" s="25">
        <f t="shared" si="34"/>
        <v>0</v>
      </c>
      <c r="Q17" s="25">
        <v>997.97</v>
      </c>
      <c r="R17" s="2">
        <v>21084100</v>
      </c>
      <c r="S17" s="2"/>
      <c r="T17" s="13"/>
      <c r="U17" s="11"/>
      <c r="V17" s="26"/>
      <c r="W17" s="12"/>
      <c r="X17" s="10"/>
    </row>
    <row r="18" spans="1:26" ht="15.75" x14ac:dyDescent="0.25">
      <c r="A18" s="4">
        <v>102</v>
      </c>
      <c r="B18" s="4">
        <f>C18/1.2</f>
        <v>375.93269999999995</v>
      </c>
      <c r="C18" s="4">
        <f>41.91*10.764</f>
        <v>451.11923999999993</v>
      </c>
      <c r="D18" s="4">
        <f t="shared" si="30"/>
        <v>541.34308799999985</v>
      </c>
      <c r="E18" s="5">
        <v>2800000</v>
      </c>
      <c r="F18" s="4">
        <f t="shared" si="31"/>
        <v>7448</v>
      </c>
      <c r="G18" s="4">
        <f t="shared" si="32"/>
        <v>6207</v>
      </c>
      <c r="H18" s="67">
        <f t="shared" si="33"/>
        <v>5172</v>
      </c>
      <c r="I18" s="4" t="e">
        <f>#REF!</f>
        <v>#REF!</v>
      </c>
      <c r="J18" s="4" t="e">
        <f>#REF!</f>
        <v>#REF!</v>
      </c>
      <c r="O18">
        <v>0</v>
      </c>
      <c r="P18" s="25">
        <f t="shared" si="34"/>
        <v>0</v>
      </c>
      <c r="Q18" s="25">
        <f>60.93*10.764</f>
        <v>655.85051999999996</v>
      </c>
      <c r="R18" s="2">
        <v>20645490</v>
      </c>
      <c r="S18" s="2"/>
      <c r="T18" s="13" t="s">
        <v>20</v>
      </c>
      <c r="U18" s="11"/>
      <c r="V18" s="26">
        <f>V16+V15</f>
        <v>5313.5</v>
      </c>
      <c r="W18" s="12"/>
      <c r="X18" s="10"/>
    </row>
    <row r="19" spans="1:26" ht="15.75" x14ac:dyDescent="0.25">
      <c r="A19" s="4">
        <v>508</v>
      </c>
      <c r="B19" s="4">
        <f>35.41*10.764</f>
        <v>381.15323999999993</v>
      </c>
      <c r="C19" s="4">
        <f t="shared" si="35"/>
        <v>457.3838879999999</v>
      </c>
      <c r="D19" s="4">
        <f t="shared" ref="D19:D25" si="36">C19*1.2</f>
        <v>548.86066559999983</v>
      </c>
      <c r="E19" s="5">
        <v>3165100</v>
      </c>
      <c r="F19" s="4">
        <f t="shared" ref="F19:F25" si="37">ROUND((E19/B19),0)</f>
        <v>8304</v>
      </c>
      <c r="G19" s="4">
        <f t="shared" ref="G19:G25" si="38">ROUND((E19/C19),0)</f>
        <v>6920</v>
      </c>
      <c r="H19" s="74">
        <f t="shared" ref="H19:H25" si="39">ROUND((E19/D19),0)</f>
        <v>5767</v>
      </c>
      <c r="I19" s="4" t="e">
        <f>#REF!</f>
        <v>#REF!</v>
      </c>
      <c r="J19" s="4" t="e">
        <f>#REF!</f>
        <v>#REF!</v>
      </c>
      <c r="O19">
        <v>0</v>
      </c>
      <c r="P19" s="25">
        <f t="shared" si="34"/>
        <v>0</v>
      </c>
      <c r="Q19" s="25">
        <f>65.05*10.764</f>
        <v>700.19819999999993</v>
      </c>
      <c r="R19" s="2">
        <v>19110000</v>
      </c>
      <c r="S19" s="2"/>
      <c r="T19" s="13"/>
      <c r="U19" s="31"/>
      <c r="V19" s="45"/>
      <c r="W19" s="14"/>
      <c r="X19" s="36"/>
      <c r="Y19" s="41"/>
    </row>
    <row r="20" spans="1:26" ht="15.75" x14ac:dyDescent="0.25">
      <c r="A20" s="4">
        <v>105</v>
      </c>
      <c r="B20" s="4"/>
      <c r="C20" s="4">
        <f>35.31*10.764</f>
        <v>380.07684</v>
      </c>
      <c r="D20" s="4">
        <f t="shared" si="36"/>
        <v>456.09220799999997</v>
      </c>
      <c r="E20" s="5">
        <v>2200000</v>
      </c>
      <c r="F20" s="4" t="e">
        <f t="shared" si="37"/>
        <v>#DIV/0!</v>
      </c>
      <c r="G20" s="4">
        <f t="shared" si="38"/>
        <v>5788</v>
      </c>
      <c r="H20" s="74">
        <f t="shared" si="39"/>
        <v>4824</v>
      </c>
      <c r="I20" s="4" t="e">
        <f>#REF!</f>
        <v>#REF!</v>
      </c>
      <c r="J20" s="4" t="e">
        <f>#REF!</f>
        <v>#REF!</v>
      </c>
      <c r="O20">
        <v>0</v>
      </c>
      <c r="P20" s="25">
        <f t="shared" si="34"/>
        <v>0</v>
      </c>
      <c r="Q20" s="25">
        <f t="shared" ref="Q20:Q21" si="40">P20/1.2</f>
        <v>0</v>
      </c>
      <c r="R20" s="2">
        <v>0</v>
      </c>
      <c r="S20" s="2"/>
      <c r="T20" s="15" t="s">
        <v>49</v>
      </c>
      <c r="U20" s="32"/>
      <c r="V20" s="26">
        <v>825</v>
      </c>
      <c r="W20" s="14" t="s">
        <v>29</v>
      </c>
      <c r="X20" s="64">
        <v>825</v>
      </c>
    </row>
    <row r="21" spans="1:26" ht="15.75" x14ac:dyDescent="0.25">
      <c r="A21" s="4">
        <f t="shared" ref="A21:A25" si="41">N21</f>
        <v>0</v>
      </c>
      <c r="B21" s="4"/>
      <c r="C21" s="4">
        <f>55.25*10.764</f>
        <v>594.71100000000001</v>
      </c>
      <c r="D21" s="4">
        <f t="shared" si="36"/>
        <v>713.65319999999997</v>
      </c>
      <c r="E21" s="5">
        <v>4200000</v>
      </c>
      <c r="F21" s="4" t="e">
        <f t="shared" si="37"/>
        <v>#DIV/0!</v>
      </c>
      <c r="G21" s="4">
        <f t="shared" si="38"/>
        <v>7062</v>
      </c>
      <c r="H21" s="74">
        <f t="shared" si="39"/>
        <v>5885</v>
      </c>
      <c r="I21" s="4" t="e">
        <f>#REF!</f>
        <v>#REF!</v>
      </c>
      <c r="J21" s="4" t="e">
        <f>#REF!</f>
        <v>#REF!</v>
      </c>
      <c r="O21">
        <v>0</v>
      </c>
      <c r="P21" s="25">
        <f t="shared" si="34"/>
        <v>0</v>
      </c>
      <c r="Q21" s="25">
        <f t="shared" si="40"/>
        <v>0</v>
      </c>
      <c r="R21" s="2">
        <v>0</v>
      </c>
      <c r="S21" s="2"/>
      <c r="T21" s="15" t="s">
        <v>30</v>
      </c>
      <c r="U21" s="32"/>
      <c r="V21" s="28">
        <f>V18*V20</f>
        <v>4383637.5</v>
      </c>
      <c r="W21" s="16"/>
      <c r="X21" s="38"/>
      <c r="Y21" s="9"/>
    </row>
    <row r="22" spans="1:26" ht="15.75" customHeight="1" x14ac:dyDescent="0.25">
      <c r="A22" s="4">
        <f t="shared" si="41"/>
        <v>0</v>
      </c>
      <c r="B22" s="4">
        <v>0</v>
      </c>
      <c r="C22" s="4">
        <f t="shared" si="35"/>
        <v>0</v>
      </c>
      <c r="D22" s="4">
        <f t="shared" si="36"/>
        <v>0</v>
      </c>
      <c r="E22" s="5"/>
      <c r="F22" s="4" t="e">
        <f t="shared" si="37"/>
        <v>#DIV/0!</v>
      </c>
      <c r="G22" s="4" t="e">
        <f t="shared" si="38"/>
        <v>#DIV/0!</v>
      </c>
      <c r="H22" s="74" t="e">
        <f t="shared" si="39"/>
        <v>#DIV/0!</v>
      </c>
      <c r="I22" s="4" t="e">
        <f>#REF!</f>
        <v>#REF!</v>
      </c>
      <c r="J22" s="4" t="e">
        <f>#REF!</f>
        <v>#REF!</v>
      </c>
      <c r="O22">
        <v>0</v>
      </c>
      <c r="P22" s="25">
        <f t="shared" ref="P22" si="42">O22/1.2</f>
        <v>0</v>
      </c>
      <c r="Q22" s="25">
        <f t="shared" ref="Q22" si="43">P22/1.2</f>
        <v>0</v>
      </c>
      <c r="R22" s="2">
        <v>0</v>
      </c>
      <c r="S22" s="2"/>
      <c r="T22" s="15"/>
      <c r="U22" s="32"/>
      <c r="V22" s="28"/>
      <c r="W22" s="16"/>
      <c r="X22" s="42"/>
      <c r="Y22" s="9"/>
    </row>
    <row r="23" spans="1:26" ht="19.5" customHeight="1" x14ac:dyDescent="0.25">
      <c r="A23" s="4">
        <f t="shared" si="41"/>
        <v>0</v>
      </c>
      <c r="B23" s="4">
        <f t="shared" ref="B23:B25" si="44">Q23</f>
        <v>0</v>
      </c>
      <c r="C23" s="4">
        <f t="shared" si="35"/>
        <v>0</v>
      </c>
      <c r="D23" s="4">
        <f t="shared" si="36"/>
        <v>0</v>
      </c>
      <c r="E23" s="5"/>
      <c r="F23" s="4" t="e">
        <f t="shared" si="37"/>
        <v>#DIV/0!</v>
      </c>
      <c r="G23" s="4" t="e">
        <f t="shared" si="38"/>
        <v>#DIV/0!</v>
      </c>
      <c r="H23" s="74" t="e">
        <f t="shared" si="39"/>
        <v>#DIV/0!</v>
      </c>
      <c r="I23" s="4" t="e">
        <f>#REF!</f>
        <v>#REF!</v>
      </c>
      <c r="J23" s="4" t="e">
        <f>#REF!</f>
        <v>#REF!</v>
      </c>
      <c r="O23">
        <v>0</v>
      </c>
      <c r="P23" s="25">
        <f t="shared" ref="P23" si="45">O23/1.2</f>
        <v>0</v>
      </c>
      <c r="Q23" s="25">
        <f t="shared" ref="Q23" si="46">P23/1.2</f>
        <v>0</v>
      </c>
      <c r="R23" s="2">
        <v>0</v>
      </c>
      <c r="S23" s="2"/>
      <c r="T23" s="17" t="s">
        <v>28</v>
      </c>
      <c r="U23" s="6"/>
      <c r="V23" s="10">
        <f>V21+V22</f>
        <v>4383637.5</v>
      </c>
      <c r="W23" s="18"/>
      <c r="X23" s="39"/>
      <c r="Y23" s="9"/>
      <c r="Z23" s="6"/>
    </row>
    <row r="24" spans="1:26" ht="18" customHeight="1" x14ac:dyDescent="0.25">
      <c r="A24" s="4">
        <f t="shared" si="41"/>
        <v>0</v>
      </c>
      <c r="B24" s="4">
        <f t="shared" si="44"/>
        <v>0</v>
      </c>
      <c r="C24" s="4">
        <f t="shared" si="35"/>
        <v>0</v>
      </c>
      <c r="D24" s="4">
        <f t="shared" si="36"/>
        <v>0</v>
      </c>
      <c r="E24" s="5">
        <f t="shared" ref="E24:E25" si="47">R24</f>
        <v>0</v>
      </c>
      <c r="F24" s="8" t="e">
        <f t="shared" si="37"/>
        <v>#DIV/0!</v>
      </c>
      <c r="G24" s="8" t="e">
        <f t="shared" si="38"/>
        <v>#DIV/0!</v>
      </c>
      <c r="H24" s="8" t="e">
        <f t="shared" si="39"/>
        <v>#DIV/0!</v>
      </c>
      <c r="I24" s="4" t="e">
        <f>#REF!</f>
        <v>#REF!</v>
      </c>
      <c r="J24" s="4" t="e">
        <f>#REF!</f>
        <v>#REF!</v>
      </c>
      <c r="O24">
        <v>0</v>
      </c>
      <c r="P24" s="25">
        <f t="shared" ref="P24" si="48">O24/1.2</f>
        <v>0</v>
      </c>
      <c r="Q24" s="25">
        <f t="shared" ref="Q24" si="49">P24/1.2</f>
        <v>0</v>
      </c>
      <c r="R24" s="2">
        <v>0</v>
      </c>
      <c r="S24" s="2"/>
      <c r="T24" s="15" t="s">
        <v>21</v>
      </c>
      <c r="U24" s="32"/>
      <c r="V24" s="10">
        <f>V23*0.9</f>
        <v>3945273.75</v>
      </c>
      <c r="W24" s="14"/>
      <c r="X24" s="48"/>
      <c r="Y24" s="35"/>
      <c r="Z24" s="6"/>
    </row>
    <row r="25" spans="1:26" ht="18.75" customHeight="1" x14ac:dyDescent="0.25">
      <c r="A25" s="4">
        <f t="shared" si="41"/>
        <v>0</v>
      </c>
      <c r="B25" s="4">
        <f t="shared" si="44"/>
        <v>0</v>
      </c>
      <c r="C25" s="4">
        <f t="shared" si="35"/>
        <v>0</v>
      </c>
      <c r="D25" s="4">
        <f t="shared" si="36"/>
        <v>0</v>
      </c>
      <c r="E25" s="5">
        <f t="shared" si="47"/>
        <v>0</v>
      </c>
      <c r="F25" s="8" t="e">
        <f t="shared" si="37"/>
        <v>#DIV/0!</v>
      </c>
      <c r="G25" s="8" t="e">
        <f t="shared" si="38"/>
        <v>#DIV/0!</v>
      </c>
      <c r="H25" s="8" t="e">
        <f t="shared" si="39"/>
        <v>#DIV/0!</v>
      </c>
      <c r="I25" s="4" t="e">
        <f>#REF!</f>
        <v>#REF!</v>
      </c>
      <c r="J25" s="4" t="e">
        <f>#REF!</f>
        <v>#REF!</v>
      </c>
      <c r="O25">
        <v>0</v>
      </c>
      <c r="P25" s="25">
        <f t="shared" ref="P25" si="50">O25/1.2</f>
        <v>0</v>
      </c>
      <c r="Q25" s="25">
        <f t="shared" ref="Q25" si="51">P25/1.2</f>
        <v>0</v>
      </c>
      <c r="R25" s="2">
        <v>0</v>
      </c>
      <c r="S25" s="2"/>
      <c r="T25" s="15" t="s">
        <v>22</v>
      </c>
      <c r="U25" s="32"/>
      <c r="V25" s="28">
        <f>V23*0.8</f>
        <v>3506910</v>
      </c>
      <c r="W25" s="18"/>
      <c r="X25" s="39"/>
    </row>
    <row r="26" spans="1:26" ht="15.75" x14ac:dyDescent="0.25">
      <c r="T26" s="15" t="s">
        <v>23</v>
      </c>
      <c r="U26" s="32"/>
      <c r="V26" s="28">
        <f>X20*V6</f>
        <v>1897500</v>
      </c>
      <c r="W26" s="19"/>
      <c r="X26" s="40"/>
      <c r="Y26" s="9"/>
    </row>
    <row r="27" spans="1:26" ht="22.5" customHeight="1" x14ac:dyDescent="0.25">
      <c r="G27" s="8"/>
      <c r="T27" s="13" t="s">
        <v>24</v>
      </c>
      <c r="U27" s="31"/>
      <c r="V27" s="33"/>
      <c r="W27" s="18"/>
      <c r="X27" s="39"/>
    </row>
    <row r="28" spans="1:26" ht="21" customHeight="1" x14ac:dyDescent="0.35">
      <c r="O28" s="6" t="s">
        <v>43</v>
      </c>
      <c r="P28" s="25" t="s">
        <v>31</v>
      </c>
      <c r="Q28" s="62">
        <v>560</v>
      </c>
      <c r="R28" s="62" t="s">
        <v>29</v>
      </c>
      <c r="T28" s="51" t="s">
        <v>25</v>
      </c>
      <c r="U28" s="52"/>
      <c r="V28" s="53">
        <f>V23*0.025/12</f>
        <v>9132.578125</v>
      </c>
      <c r="W28" s="54"/>
      <c r="X28" s="6"/>
      <c r="Y28" s="6"/>
    </row>
    <row r="29" spans="1:26" ht="20.25" customHeight="1" thickBot="1" x14ac:dyDescent="0.3">
      <c r="G29" s="6"/>
      <c r="H29" s="6"/>
      <c r="P29" s="25" t="s">
        <v>40</v>
      </c>
      <c r="Q29" s="62">
        <v>0</v>
      </c>
      <c r="R29" s="62" t="s">
        <v>29</v>
      </c>
      <c r="T29" s="20"/>
      <c r="U29" s="21"/>
      <c r="V29" s="27"/>
      <c r="W29" s="22"/>
    </row>
    <row r="30" spans="1:26" x14ac:dyDescent="0.25">
      <c r="P30" t="s">
        <v>41</v>
      </c>
      <c r="Q30" s="9">
        <f>Q28+Q29</f>
        <v>560</v>
      </c>
      <c r="R30" s="62" t="s">
        <v>29</v>
      </c>
    </row>
    <row r="31" spans="1:26" x14ac:dyDescent="0.25">
      <c r="P31"/>
      <c r="Q31" s="9"/>
    </row>
    <row r="32" spans="1:26" x14ac:dyDescent="0.25">
      <c r="O32" s="55"/>
      <c r="P32" s="55"/>
      <c r="Q32" s="56" t="s">
        <v>36</v>
      </c>
      <c r="R32" s="57" t="s">
        <v>37</v>
      </c>
      <c r="X32" s="9"/>
    </row>
    <row r="33" spans="10:21" ht="15" customHeight="1" x14ac:dyDescent="0.3">
      <c r="J33" s="68" t="s">
        <v>38</v>
      </c>
      <c r="K33" s="68"/>
      <c r="L33" s="68"/>
      <c r="M33" s="68"/>
      <c r="N33" s="68"/>
      <c r="O33" s="68"/>
      <c r="P33" s="57" t="s">
        <v>39</v>
      </c>
      <c r="Q33" s="60"/>
      <c r="R33" s="63"/>
    </row>
    <row r="34" spans="10:21" ht="18.75" x14ac:dyDescent="0.3">
      <c r="O34" s="59" t="s">
        <v>50</v>
      </c>
      <c r="P34" s="57" t="s">
        <v>48</v>
      </c>
      <c r="Q34" s="60">
        <v>76.69</v>
      </c>
      <c r="R34" s="63">
        <f>Q34*10.764</f>
        <v>825.49115999999992</v>
      </c>
      <c r="T34" s="69" t="s">
        <v>52</v>
      </c>
      <c r="U34" s="69"/>
    </row>
    <row r="35" spans="10:21" ht="18.75" x14ac:dyDescent="0.3">
      <c r="O35" s="55"/>
      <c r="P35" s="61"/>
      <c r="Q35" s="61"/>
      <c r="R35" s="58"/>
      <c r="T35" s="69" t="s">
        <v>53</v>
      </c>
      <c r="U35" s="69"/>
    </row>
    <row r="36" spans="10:21" ht="18.75" x14ac:dyDescent="0.3">
      <c r="T36" s="65" t="s">
        <v>42</v>
      </c>
      <c r="U36" s="65">
        <f>V23</f>
        <v>4383637.5</v>
      </c>
    </row>
    <row r="37" spans="10:21" ht="18.75" x14ac:dyDescent="0.3">
      <c r="R37">
        <f>R34/1.2</f>
        <v>687.90929999999992</v>
      </c>
      <c r="T37" s="65" t="s">
        <v>21</v>
      </c>
      <c r="U37" s="65">
        <f>V24</f>
        <v>3945273.75</v>
      </c>
    </row>
    <row r="38" spans="10:21" ht="18.75" x14ac:dyDescent="0.3">
      <c r="T38" s="65" t="s">
        <v>22</v>
      </c>
      <c r="U38" s="65">
        <f>V25</f>
        <v>3506910</v>
      </c>
    </row>
    <row r="39" spans="10:21" x14ac:dyDescent="0.25">
      <c r="Q39" s="25">
        <f>Q30*1.2</f>
        <v>672</v>
      </c>
    </row>
    <row r="40" spans="10:21" x14ac:dyDescent="0.25">
      <c r="Q40" s="25">
        <f>Q39*1.2</f>
        <v>806.4</v>
      </c>
    </row>
    <row r="42" spans="10:21" x14ac:dyDescent="0.25">
      <c r="Q42" s="25">
        <v>498</v>
      </c>
      <c r="R42">
        <f>Q42*1.2</f>
        <v>597.6</v>
      </c>
    </row>
    <row r="43" spans="10:21" x14ac:dyDescent="0.25">
      <c r="Q43" s="25">
        <v>7963</v>
      </c>
      <c r="R43">
        <f>R42*1.2</f>
        <v>717.12</v>
      </c>
    </row>
    <row r="44" spans="10:21" x14ac:dyDescent="0.25">
      <c r="Q44" s="25">
        <f>Q42*Q43</f>
        <v>3965574</v>
      </c>
    </row>
    <row r="45" spans="10:21" x14ac:dyDescent="0.25">
      <c r="Q45" s="25">
        <f>Q44/R42</f>
        <v>6635.833333333333</v>
      </c>
    </row>
    <row r="46" spans="10:21" x14ac:dyDescent="0.25">
      <c r="Q46" s="25">
        <f>Q44/R43</f>
        <v>5529.8611111111113</v>
      </c>
    </row>
    <row r="50" spans="17:18" x14ac:dyDescent="0.25">
      <c r="Q50" s="25">
        <v>324</v>
      </c>
      <c r="R50">
        <f>Q50*1.2</f>
        <v>388.8</v>
      </c>
    </row>
    <row r="51" spans="17:18" x14ac:dyDescent="0.25">
      <c r="Q51" s="25">
        <v>6675</v>
      </c>
    </row>
    <row r="52" spans="17:18" x14ac:dyDescent="0.25">
      <c r="Q52" s="25">
        <f>Q50*Q51</f>
        <v>2162700</v>
      </c>
    </row>
    <row r="53" spans="17:18" x14ac:dyDescent="0.25">
      <c r="Q53" s="25">
        <f>Q52/R50</f>
        <v>5562.5</v>
      </c>
    </row>
  </sheetData>
  <mergeCells count="8">
    <mergeCell ref="J33:O33"/>
    <mergeCell ref="T34:U34"/>
    <mergeCell ref="T35:U35"/>
    <mergeCell ref="A15:R15"/>
    <mergeCell ref="A2:R2"/>
    <mergeCell ref="T3:Y3"/>
    <mergeCell ref="T2:Y2"/>
    <mergeCell ref="T6:U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topLeftCell="C1" zoomScale="120" zoomScaleNormal="120" workbookViewId="0">
      <selection activeCell="P1" sqref="P1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topLeftCell="A28" zoomScaleNormal="100" workbookViewId="0">
      <selection activeCell="P1" sqref="P1"/>
    </sheetView>
  </sheetViews>
  <sheetFormatPr defaultRowHeight="15" x14ac:dyDescent="0.25"/>
  <sheetData>
    <row r="18" ht="14.25" customHeight="1" x14ac:dyDescent="0.25"/>
    <row r="19" ht="15.75" customHeight="1" x14ac:dyDescent="0.25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55:E56"/>
  <sheetViews>
    <sheetView topLeftCell="B61" zoomScaleNormal="100" workbookViewId="0">
      <selection activeCell="B86" sqref="B86"/>
    </sheetView>
  </sheetViews>
  <sheetFormatPr defaultRowHeight="15" x14ac:dyDescent="0.25"/>
  <sheetData>
    <row r="55" spans="5:5" x14ac:dyDescent="0.25">
      <c r="E55">
        <f>3800000/486</f>
        <v>7818.9300411522636</v>
      </c>
    </row>
    <row r="56" spans="5:5" x14ac:dyDescent="0.25">
      <c r="E56">
        <f>6262000/801</f>
        <v>7817.7278401997501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P13:V176"/>
  <sheetViews>
    <sheetView topLeftCell="F145" zoomScaleNormal="100" workbookViewId="0">
      <selection activeCell="T177" sqref="T177"/>
    </sheetView>
  </sheetViews>
  <sheetFormatPr defaultRowHeight="15" x14ac:dyDescent="0.25"/>
  <sheetData>
    <row r="13" spans="16:17" x14ac:dyDescent="0.25">
      <c r="P13" t="s">
        <v>46</v>
      </c>
      <c r="Q13">
        <v>1</v>
      </c>
    </row>
    <row r="45" spans="21:22" x14ac:dyDescent="0.25">
      <c r="U45" t="s">
        <v>47</v>
      </c>
      <c r="V45">
        <v>2</v>
      </c>
    </row>
    <row r="86" spans="20:21" x14ac:dyDescent="0.25">
      <c r="T86" t="s">
        <v>46</v>
      </c>
      <c r="U86">
        <v>5</v>
      </c>
    </row>
    <row r="135" spans="21:22" x14ac:dyDescent="0.25">
      <c r="U135" t="s">
        <v>46</v>
      </c>
      <c r="V135">
        <v>6</v>
      </c>
    </row>
    <row r="176" spans="20:21" x14ac:dyDescent="0.25">
      <c r="T176" t="s">
        <v>46</v>
      </c>
      <c r="U176">
        <v>18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topLeftCell="D1" workbookViewId="0">
      <selection activeCell="D1" sqref="D1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topLeftCell="C1" zoomScale="90" zoomScaleNormal="90" workbookViewId="0">
      <selection activeCell="D2" sqref="D2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topLeftCell="D1" zoomScaleNormal="100" workbookViewId="0">
      <selection activeCell="E2" sqref="E2"/>
    </sheetView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topLeftCell="S1" zoomScale="90" zoomScaleNormal="90" workbookViewId="0">
      <selection activeCell="AP2" sqref="AP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topLeftCell="L1" zoomScale="80" zoomScaleNormal="80" workbookViewId="0">
      <selection activeCell="AS2" sqref="AS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F27" sqref="F27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3F919-872C-46C1-937A-71CA52B4ECA4}">
  <dimension ref="A1"/>
  <sheetViews>
    <sheetView workbookViewId="0">
      <selection activeCell="H27" sqref="H2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8076A-C110-447B-9705-F763F9A331D7}">
  <dimension ref="A1"/>
  <sheetViews>
    <sheetView workbookViewId="0">
      <selection activeCell="K22" sqref="K2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Sheet4</vt:lpstr>
      <vt:lpstr>Sheet5</vt:lpstr>
      <vt:lpstr>Area Page</vt:lpstr>
      <vt:lpstr>RR</vt:lpstr>
      <vt:lpstr>Sheet8</vt:lpstr>
      <vt:lpstr>Sheet9</vt:lpstr>
      <vt:lpstr>Sheet10</vt:lpstr>
      <vt:lpstr>Sheet11</vt:lpstr>
      <vt:lpstr>Sheet12</vt:lpstr>
      <vt:lpstr>Sheet3</vt:lpstr>
      <vt:lpstr>Sheet14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Vinita Surve</cp:lastModifiedBy>
  <cp:lastPrinted>2019-11-05T06:14:02Z</cp:lastPrinted>
  <dcterms:created xsi:type="dcterms:W3CDTF">2018-02-17T10:36:41Z</dcterms:created>
  <dcterms:modified xsi:type="dcterms:W3CDTF">2025-03-19T07:49:28Z</dcterms:modified>
</cp:coreProperties>
</file>