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73DF11A-786D-4AE6-B643-BB156CC89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22" i="1"/>
  <c r="B6" i="1"/>
  <c r="C31" i="1"/>
  <c r="B30" i="1"/>
  <c r="C30" i="1"/>
  <c r="C29" i="1"/>
  <c r="F6" i="1"/>
  <c r="H6" i="1"/>
  <c r="G6" i="1"/>
  <c r="J36" i="1"/>
  <c r="H36" i="1"/>
  <c r="G36" i="1"/>
  <c r="H35" i="1" l="1"/>
  <c r="G35" i="1"/>
  <c r="G34" i="1"/>
  <c r="H34" i="1"/>
  <c r="G33" i="1" l="1"/>
  <c r="H33" i="1"/>
  <c r="B15" i="1"/>
  <c r="B9" i="1"/>
  <c r="B4" i="1"/>
  <c r="B5" i="1" s="1"/>
  <c r="B10" i="1" l="1"/>
  <c r="B11" i="1" s="1"/>
  <c r="B12" i="1" s="1"/>
  <c r="B16" i="1" s="1"/>
  <c r="B19" i="1" l="1"/>
  <c r="B20" i="1"/>
  <c r="B17" i="1"/>
  <c r="B18" i="1"/>
  <c r="G31" i="1" l="1"/>
  <c r="H30" i="1"/>
  <c r="H32" i="1"/>
  <c r="G30" i="1"/>
  <c r="G32" i="1" l="1"/>
  <c r="H31" i="1"/>
  <c r="G29" i="1"/>
  <c r="H29" i="1" l="1"/>
  <c r="H3" i="1" l="1"/>
  <c r="J29" i="1" l="1"/>
  <c r="J32" i="1"/>
  <c r="J31" i="1"/>
</calcChain>
</file>

<file path=xl/sharedStrings.xml><?xml version="1.0" encoding="utf-8"?>
<sst xmlns="http://schemas.openxmlformats.org/spreadsheetml/2006/main" count="28" uniqueCount="27">
  <si>
    <t>Value</t>
  </si>
  <si>
    <t>Con. Year</t>
  </si>
  <si>
    <t>Online</t>
  </si>
  <si>
    <t>Carpet</t>
  </si>
  <si>
    <t>Rate on Carpet Area</t>
  </si>
  <si>
    <t>Rate on Built up Area</t>
  </si>
  <si>
    <t>Rate on Saleable Area</t>
  </si>
  <si>
    <t>SBA</t>
  </si>
  <si>
    <t>Area</t>
  </si>
  <si>
    <t>Measurement Carpet</t>
  </si>
  <si>
    <t>Agreement Carpet 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</si>
  <si>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</si>
  <si>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</si>
  <si>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</si>
  <si>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</si>
  <si>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</si>
  <si>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</si>
  <si>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</si>
  <si>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</si>
  <si>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</si>
  <si>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</si>
  <si>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</si>
  <si>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</si>
  <si>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</si>
  <si>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</si>
  <si>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</si>
  <si>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Distress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</si>
</sst>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2" fillId="0" borderId="0" xfId="1" applyFont="1" applyBorder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43" fontId="7" fillId="0" borderId="0" xfId="0" applyNumberFormat="1" applyFont="1"/>
    <xf numFmtId="43" fontId="2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7" fillId="0" borderId="3" xfId="0" applyFont="1" applyBorder="1"/>
    <xf numFmtId="43" fontId="0" fillId="0" borderId="6" xfId="0" applyNumberFormat="1" applyBorder="1"/>
    <xf numFmtId="0" fontId="9" fillId="0" borderId="1" xfId="0" applyFont="1" applyBorder="1" applyAlignment="1">
      <alignment horizontal="center"/>
    </xf>
    <xf numFmtId="43" fontId="6" fillId="0" borderId="7" xfId="0" applyNumberFormat="1" applyFont="1" applyBorder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0" fontId="7" fillId="0" borderId="2" xfId="0" applyFont="1" applyBorder="1"/>
    <xf numFmtId="43" fontId="11" fillId="0" borderId="0" xfId="1" applyFont="1" applyFill="1" applyBorder="1"/>
    <xf numFmtId="43" fontId="7" fillId="0" borderId="1" xfId="0" applyNumberFormat="1" applyFont="1" applyBorder="1"/>
    <xf numFmtId="0" fontId="13" fillId="0" borderId="0" xfId="0" applyFont="1"/>
    <xf numFmtId="43" fontId="10" fillId="0" borderId="8" xfId="0" applyNumberFormat="1" applyFont="1" applyBorder="1"/>
    <xf numFmtId="0" fontId="10" fillId="0" borderId="8" xfId="1" applyNumberFormat="1" applyFont="1" applyFill="1" applyBorder="1"/>
    <xf numFmtId="164" fontId="10" fillId="0" borderId="8" xfId="1" applyNumberFormat="1" applyFont="1" applyFill="1" applyBorder="1"/>
    <xf numFmtId="10" fontId="10" fillId="0" borderId="8" xfId="1" applyNumberFormat="1" applyFont="1" applyFill="1" applyBorder="1"/>
    <xf numFmtId="43" fontId="10" fillId="0" borderId="8" xfId="1" applyFont="1" applyFill="1" applyBorder="1"/>
    <xf numFmtId="43" fontId="5" fillId="0" borderId="0" xfId="0" applyNumberFormat="1" applyFont="1"/>
    <xf numFmtId="43" fontId="10" fillId="0" borderId="0" xfId="0" applyNumberFormat="1" applyFont="1"/>
    <xf numFmtId="0" fontId="7" fillId="0" borderId="5" xfId="0" applyFont="1" applyBorder="1"/>
    <xf numFmtId="43" fontId="2" fillId="0" borderId="0" xfId="1" applyFont="1" applyFill="1" applyBorder="1"/>
    <xf numFmtId="43" fontId="12" fillId="0" borderId="0" xfId="0" applyNumberFormat="1" applyFont="1"/>
    <xf numFmtId="0" fontId="12" fillId="0" borderId="0" xfId="0" applyFont="1" applyAlignment="1">
      <alignment wrapText="1"/>
    </xf>
    <xf numFmtId="164" fontId="7" fillId="0" borderId="0" xfId="0" applyNumberFormat="1" applyFont="1"/>
    <xf numFmtId="43" fontId="7" fillId="0" borderId="0" xfId="1" applyFont="1" applyFill="1" applyBorder="1"/>
    <xf numFmtId="43" fontId="4" fillId="0" borderId="0" xfId="0" applyNumberFormat="1" applyFont="1"/>
    <xf numFmtId="43" fontId="9" fillId="0" borderId="8" xfId="0" applyNumberFormat="1" applyFont="1" applyBorder="1"/>
    <xf numFmtId="43" fontId="13" fillId="0" borderId="0" xfId="0" applyNumberFormat="1" applyFont="1"/>
    <xf numFmtId="165" fontId="1" fillId="0" borderId="0" xfId="1" applyNumberFormat="1" applyFont="1" applyFill="1" applyBorder="1"/>
    <xf numFmtId="43" fontId="13" fillId="0" borderId="0" xfId="1" applyFont="1" applyFill="1" applyBorder="1"/>
    <xf numFmtId="164" fontId="13" fillId="0" borderId="0" xfId="1" applyNumberFormat="1" applyFont="1" applyFill="1" applyBorder="1"/>
    <xf numFmtId="2" fontId="13" fillId="0" borderId="0" xfId="1" applyNumberFormat="1" applyFont="1" applyFill="1" applyBorder="1"/>
    <xf numFmtId="166" fontId="13" fillId="0" borderId="0" xfId="0" applyNumberFormat="1" applyFont="1"/>
    <xf numFmtId="43" fontId="14" fillId="0" borderId="0" xfId="0" applyNumberFormat="1" applyFont="1"/>
    <xf numFmtId="43" fontId="6" fillId="0" borderId="0" xfId="0" applyNumberFormat="1" applyFont="1"/>
    <xf numFmtId="0" fontId="3" fillId="0" borderId="0" xfId="1" applyNumberFormat="1" applyFont="1" applyBorder="1"/>
    <xf numFmtId="43" fontId="3" fillId="0" borderId="0" xfId="0" applyNumberFormat="1" applyFont="1"/>
    <xf numFmtId="10" fontId="4" fillId="0" borderId="0" xfId="0" applyNumberFormat="1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left" vertical="top"/>
    </xf>
    <xf numFmtId="43" fontId="13" fillId="2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/>
    <xf numFmtId="0" fontId="0" fillId="0" borderId="1" xfId="0" applyBorder="1"/>
    <xf numFmtId="43" fontId="0" fillId="0" borderId="1" xfId="0" applyNumberFormat="1" applyBorder="1"/>
    <xf numFmtId="0" fontId="6" fillId="0" borderId="1" xfId="0" applyFont="1" applyBorder="1"/>
    <xf numFmtId="43" fontId="6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377032</xdr:colOff>
      <xdr:row>41</xdr:row>
      <xdr:rowOff>4206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3445A-A55B-6A73-DC1A-25AFAD148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016" cy="7733347"/>
        </a:xfrm>
        <a:prstGeom prst="rect">
          <a:avLst/>
        </a:prstGeom>
      </xdr:spPr>
    </xdr:pic>
    <xdr:clientData/>
  </xdr:twoCellAnchor>
  <xdr:twoCellAnchor editAs="oneCell">
    <xdr:from>
      <xdr:col>17</xdr:col>
      <xdr:colOff>9921</xdr:colOff>
      <xdr:row>5</xdr:row>
      <xdr:rowOff>119063</xdr:rowOff>
    </xdr:from>
    <xdr:to>
      <xdr:col>32</xdr:col>
      <xdr:colOff>466328</xdr:colOff>
      <xdr:row>47</xdr:row>
      <xdr:rowOff>98734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71BD28-2DEC-9878-1D6B-A36EEB4D0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8905" y="1061641"/>
          <a:ext cx="9534923" cy="789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10</xdr:col>
      <xdr:colOff>248365</xdr:colOff>
      <xdr:row>80</xdr:row>
      <xdr:rowOff>134379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4A69BA-B420-404B-B10F-C7732DB8A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8001000"/>
          <a:ext cx="5125165" cy="737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Normal="100" workbookViewId="0">
      <selection activeCell="G23" sqref="G23"/>
    </sheetView>
  </sheetViews>
  <sheetFormatPr defaultRowHeight="15" x14ac:dyDescent="0.25"/>
  <cols>
    <col min="1" max="1" width="21.7109375" style="10" bestFit="1" customWidth="1"/>
    <col min="2" max="2" width="18.140625" style="10" bestFit="1" customWidth="1"/>
    <col min="3" max="3" width="15.5703125" style="10" bestFit="1" customWidth="1"/>
    <col min="4" max="4" width="18.28515625" style="10" bestFit="1" customWidth="1"/>
    <col min="5" max="5" width="18.28515625" style="10" customWidth="1"/>
    <col min="6" max="6" width="21.7109375" style="10" bestFit="1" customWidth="1"/>
    <col min="7" max="7" width="18.85546875" style="10" bestFit="1" customWidth="1"/>
    <col min="8" max="8" width="19.85546875" bestFit="1" customWidth="1"/>
    <col min="9" max="9" width="15.42578125" bestFit="1" customWidth="1"/>
    <col min="10" max="10" width="13.7109375" bestFit="1" customWidth="1"/>
    <col min="12" max="12" width="28.42578125" bestFit="1" customWidth="1"/>
    <col min="13" max="14" width="14.28515625" bestFit="1" customWidth="1"/>
    <col min="15" max="15" width="11.5703125" bestFit="1" customWidth="1"/>
  </cols>
  <sheetData>
    <row r="1" spans="1:15" ht="15.75" x14ac:dyDescent="0.25">
      <c r="A1" s="61"/>
      <c r="B1" s="59"/>
      <c r="C1" s="59"/>
      <c r="F1" s="26"/>
      <c r="G1" s="18"/>
      <c r="H1" s="2"/>
      <c r="I1" s="3"/>
      <c r="L1" s="1"/>
      <c r="M1" s="2"/>
      <c r="N1" s="2"/>
      <c r="O1" s="3"/>
    </row>
    <row r="2" spans="1:15" ht="16.5" x14ac:dyDescent="0.3">
      <c r="A2" s="56" t="s">
        <v>12</v>
      </c>
      <c r="B2" s="60">
        <v>2025</v>
      </c>
      <c r="C2" s="60"/>
      <c r="D2" s="20"/>
      <c r="F2" s="10" t="s">
        <v>1</v>
      </c>
      <c r="I2" s="5"/>
      <c r="L2" s="4"/>
      <c r="O2" s="5"/>
    </row>
    <row r="3" spans="1:15" ht="16.5" x14ac:dyDescent="0.3">
      <c r="A3" s="56" t="s">
        <v>13</v>
      </c>
      <c r="B3" s="60">
        <v>2016</v>
      </c>
      <c r="C3" s="60"/>
      <c r="D3" s="17"/>
      <c r="E3" s="12"/>
      <c r="F3" s="37">
        <v>2016</v>
      </c>
      <c r="G3" s="27">
        <v>2025</v>
      </c>
      <c r="H3" s="38">
        <f>G3-F3</f>
        <v>9</v>
      </c>
      <c r="M3" s="53"/>
      <c r="N3" s="6"/>
      <c r="O3" s="5"/>
    </row>
    <row r="4" spans="1:15" ht="16.5" x14ac:dyDescent="0.3">
      <c r="A4" s="57" t="s">
        <v>14</v>
      </c>
      <c r="B4" s="60">
        <f>B2-B3</f>
        <v>9</v>
      </c>
      <c r="C4" s="60"/>
      <c r="D4" s="30"/>
      <c r="E4" s="39"/>
      <c r="F4" s="40"/>
      <c r="H4" s="38"/>
      <c r="L4" s="22"/>
      <c r="M4" s="53"/>
      <c r="N4" s="6"/>
      <c r="O4" s="5"/>
    </row>
    <row r="5" spans="1:15" ht="16.5" x14ac:dyDescent="0.3">
      <c r="A5" s="56"/>
      <c r="B5" s="60">
        <f>B4-60</f>
        <v>-51</v>
      </c>
      <c r="C5" s="60"/>
      <c r="D5" s="30"/>
      <c r="E5" s="45"/>
      <c r="F5" s="45" t="s">
        <v>10</v>
      </c>
      <c r="G5" s="27" t="s">
        <v>11</v>
      </c>
      <c r="H5" s="46"/>
      <c r="I5" s="7"/>
      <c r="M5" s="53"/>
      <c r="N5" s="6"/>
      <c r="O5" s="5"/>
    </row>
    <row r="6" spans="1:15" ht="16.5" x14ac:dyDescent="0.3">
      <c r="A6" s="56" t="s">
        <v>15</v>
      </c>
      <c r="B6" s="60">
        <f>1420*3000</f>
        <v>4260000</v>
      </c>
      <c r="C6" s="60"/>
      <c r="D6" s="30"/>
      <c r="E6" s="45"/>
      <c r="F6" s="7">
        <f>109.9*10.764</f>
        <v>1182.9636</v>
      </c>
      <c r="G6" s="45">
        <f>131.93*10.764</f>
        <v>1420.0945199999999</v>
      </c>
      <c r="H6" s="46">
        <f>F6*1.2</f>
        <v>1419.5563199999999</v>
      </c>
      <c r="I6" s="11"/>
      <c r="J6" s="11"/>
      <c r="M6" s="53"/>
      <c r="N6" s="6"/>
      <c r="O6" s="5"/>
    </row>
    <row r="7" spans="1:15" ht="16.5" x14ac:dyDescent="0.3">
      <c r="A7" s="56" t="s">
        <v>16</v>
      </c>
      <c r="B7" s="60"/>
      <c r="C7" s="60"/>
      <c r="D7" s="31"/>
      <c r="E7" s="47"/>
      <c r="F7" s="45"/>
      <c r="G7" s="45"/>
      <c r="H7" s="7"/>
      <c r="I7" s="11"/>
      <c r="J7" s="11"/>
      <c r="M7" s="54"/>
      <c r="N7" s="24"/>
      <c r="O7" s="5"/>
    </row>
    <row r="8" spans="1:15" ht="16.5" x14ac:dyDescent="0.3">
      <c r="A8" s="56"/>
      <c r="B8" s="60"/>
      <c r="C8" s="60"/>
      <c r="D8" s="32"/>
      <c r="E8" s="48"/>
      <c r="F8" s="45"/>
      <c r="G8" s="12"/>
      <c r="H8" s="7"/>
      <c r="I8" s="11"/>
      <c r="J8" s="11"/>
      <c r="M8" s="23"/>
      <c r="N8" s="24"/>
      <c r="O8" s="5"/>
    </row>
    <row r="9" spans="1:15" ht="16.5" x14ac:dyDescent="0.3">
      <c r="A9" s="56" t="s">
        <v>17</v>
      </c>
      <c r="B9" s="60">
        <f>100-10</f>
        <v>90</v>
      </c>
      <c r="C9" s="60"/>
      <c r="D9" s="31"/>
      <c r="E9" s="47"/>
      <c r="F9" s="45"/>
      <c r="G9" s="41"/>
      <c r="H9" s="35"/>
      <c r="I9" s="11"/>
      <c r="J9" s="11"/>
      <c r="K9" s="9"/>
      <c r="L9" s="9"/>
      <c r="M9" s="8"/>
      <c r="N9" s="24"/>
      <c r="O9" s="5"/>
    </row>
    <row r="10" spans="1:15" ht="16.5" x14ac:dyDescent="0.3">
      <c r="A10" s="57" t="s">
        <v>18</v>
      </c>
      <c r="B10" s="60">
        <f>B9*B4/60</f>
        <v>13.5</v>
      </c>
      <c r="C10" s="60"/>
      <c r="D10" s="31"/>
      <c r="E10" s="47"/>
      <c r="F10" s="45"/>
      <c r="G10" s="27"/>
      <c r="H10" s="35"/>
      <c r="I10" s="11"/>
      <c r="J10" s="11"/>
      <c r="K10" s="9"/>
      <c r="L10" s="9"/>
      <c r="M10" s="8"/>
      <c r="N10" s="24"/>
      <c r="O10" s="5"/>
    </row>
    <row r="11" spans="1:15" ht="16.5" x14ac:dyDescent="0.3">
      <c r="A11" s="56"/>
      <c r="B11" s="60">
        <f>B10%</f>
        <v>0.13500000000000001</v>
      </c>
      <c r="C11" s="60"/>
      <c r="D11" s="33"/>
      <c r="E11" s="49"/>
      <c r="F11" s="50"/>
      <c r="G11" s="12"/>
      <c r="H11" s="35"/>
      <c r="I11" s="11"/>
      <c r="J11" s="11"/>
      <c r="K11" s="9"/>
      <c r="L11" s="9"/>
      <c r="M11" s="8"/>
      <c r="N11" s="25"/>
      <c r="O11" s="5"/>
    </row>
    <row r="12" spans="1:15" ht="16.5" x14ac:dyDescent="0.3">
      <c r="A12" s="56" t="s">
        <v>19</v>
      </c>
      <c r="B12" s="60">
        <f>ROUND((B6*B11),0)</f>
        <v>575100</v>
      </c>
      <c r="C12" s="60"/>
      <c r="D12" s="34"/>
      <c r="E12" s="47"/>
      <c r="F12" s="29" t="s">
        <v>9</v>
      </c>
      <c r="G12" s="12"/>
      <c r="H12" s="35"/>
      <c r="I12" s="21"/>
      <c r="J12" s="11"/>
      <c r="K12" s="9"/>
      <c r="L12" s="9"/>
      <c r="M12" s="55"/>
      <c r="N12" s="6"/>
      <c r="O12" s="5"/>
    </row>
    <row r="13" spans="1:15" ht="16.5" x14ac:dyDescent="0.3">
      <c r="A13" s="56" t="s">
        <v>8</v>
      </c>
      <c r="B13" s="60">
        <v>1183</v>
      </c>
      <c r="C13" s="60"/>
      <c r="D13" s="34"/>
      <c r="E13" s="42"/>
      <c r="F13" s="12">
        <v>1202</v>
      </c>
      <c r="G13" s="12"/>
      <c r="H13" s="35"/>
      <c r="I13" s="52"/>
      <c r="J13" s="11"/>
      <c r="K13" s="9"/>
      <c r="L13" s="9"/>
      <c r="M13" s="43"/>
      <c r="N13" s="6"/>
      <c r="O13" s="5"/>
    </row>
    <row r="14" spans="1:15" ht="16.5" x14ac:dyDescent="0.3">
      <c r="A14" s="56" t="s">
        <v>20</v>
      </c>
      <c r="B14" s="60">
        <v>26000</v>
      </c>
      <c r="C14" s="60"/>
      <c r="D14" s="30"/>
      <c r="E14" s="12"/>
      <c r="F14" s="12"/>
      <c r="G14" s="12"/>
      <c r="H14" s="35"/>
      <c r="I14" s="52"/>
      <c r="J14" s="11"/>
      <c r="K14" s="9"/>
      <c r="L14" s="9"/>
      <c r="M14" s="43"/>
      <c r="N14" s="6"/>
      <c r="O14" s="5"/>
    </row>
    <row r="15" spans="1:15" ht="16.5" x14ac:dyDescent="0.3">
      <c r="A15" s="56" t="s">
        <v>21</v>
      </c>
      <c r="B15" s="60">
        <f>B14*B13</f>
        <v>30758000</v>
      </c>
      <c r="C15" s="60"/>
      <c r="D15" s="30"/>
      <c r="E15" s="12"/>
      <c r="H15" s="35"/>
      <c r="I15" s="9"/>
      <c r="J15" s="9"/>
      <c r="K15" s="9"/>
      <c r="L15" s="9"/>
      <c r="M15" s="8"/>
      <c r="N15" s="6"/>
      <c r="O15" s="5"/>
    </row>
    <row r="16" spans="1:15" ht="16.5" x14ac:dyDescent="0.3">
      <c r="A16" s="58" t="s">
        <v>22</v>
      </c>
      <c r="B16" s="59">
        <f>B15-B12</f>
        <v>30182900</v>
      </c>
      <c r="C16" s="59"/>
      <c r="D16" s="44"/>
      <c r="E16" s="12"/>
      <c r="F16" s="36"/>
      <c r="G16" s="12"/>
      <c r="H16" s="7"/>
      <c r="I16" s="7"/>
      <c r="M16" s="7"/>
      <c r="N16" s="24"/>
      <c r="O16" s="5"/>
    </row>
    <row r="17" spans="1:15" ht="16.5" x14ac:dyDescent="0.3">
      <c r="A17" s="58" t="s">
        <v>23</v>
      </c>
      <c r="B17" s="59">
        <f>B16*0.9</f>
        <v>27164610</v>
      </c>
      <c r="C17" s="59"/>
      <c r="D17" s="44"/>
      <c r="E17" s="12"/>
      <c r="F17" s="36"/>
      <c r="G17" s="12"/>
      <c r="H17" s="7"/>
      <c r="I17" s="7"/>
      <c r="L17" s="24"/>
      <c r="M17" s="13"/>
      <c r="N17" s="13"/>
      <c r="O17" s="19"/>
    </row>
    <row r="18" spans="1:15" ht="16.5" hidden="1" x14ac:dyDescent="0.3">
      <c r="A18" s="58" t="s">
        <v>24</v>
      </c>
      <c r="B18" s="59">
        <f>B16*0.8</f>
        <v>24146320</v>
      </c>
      <c r="C18" s="59"/>
      <c r="D18" s="44"/>
      <c r="E18" s="12"/>
      <c r="F18" s="12"/>
      <c r="G18" s="12"/>
      <c r="H18" s="7"/>
      <c r="I18" s="7"/>
      <c r="L18" s="24"/>
      <c r="M18" s="13"/>
      <c r="N18" s="13"/>
      <c r="O18" s="7"/>
    </row>
    <row r="19" spans="1:15" ht="16.5" x14ac:dyDescent="0.3">
      <c r="A19" s="58" t="s">
        <v>26</v>
      </c>
      <c r="B19" s="59">
        <f>B16*0.8</f>
        <v>24146320</v>
      </c>
      <c r="C19" s="59"/>
      <c r="D19" s="44"/>
      <c r="E19" s="12"/>
      <c r="F19" s="12"/>
      <c r="G19" s="12"/>
      <c r="H19" s="7"/>
      <c r="I19" s="7"/>
      <c r="L19" s="24"/>
      <c r="M19" s="13"/>
      <c r="N19" s="13"/>
      <c r="O19" s="7"/>
    </row>
    <row r="20" spans="1:15" ht="16.5" x14ac:dyDescent="0.3">
      <c r="A20" s="58" t="s">
        <v>25</v>
      </c>
      <c r="B20" s="59">
        <f>B16*0.03/12</f>
        <v>75457.25</v>
      </c>
      <c r="C20" s="59"/>
      <c r="D20" s="44"/>
      <c r="E20" s="12"/>
      <c r="F20" s="12"/>
      <c r="G20" s="12"/>
      <c r="H20" s="7"/>
      <c r="I20" s="7"/>
      <c r="L20" s="24"/>
      <c r="M20" s="13"/>
      <c r="N20" s="13"/>
      <c r="O20" s="7"/>
    </row>
    <row r="21" spans="1:15" ht="16.5" x14ac:dyDescent="0.3">
      <c r="A21" s="15"/>
      <c r="B21" s="16"/>
      <c r="C21" s="16"/>
      <c r="D21" s="44"/>
      <c r="E21" s="12"/>
      <c r="F21" s="12"/>
      <c r="G21" s="12"/>
      <c r="H21" s="7"/>
      <c r="I21" s="7"/>
      <c r="J21" s="7"/>
      <c r="L21" s="24"/>
      <c r="M21" s="13"/>
      <c r="N21" s="13"/>
      <c r="O21" s="7"/>
    </row>
    <row r="22" spans="1:15" ht="20.25" x14ac:dyDescent="0.3">
      <c r="A22" s="15"/>
      <c r="B22" s="17">
        <f>B16/1183</f>
        <v>25513.863060016905</v>
      </c>
      <c r="C22" s="17"/>
      <c r="D22" s="30"/>
      <c r="E22" s="51"/>
      <c r="F22" s="12"/>
      <c r="G22" s="51"/>
      <c r="I22" s="7"/>
      <c r="K22" s="7"/>
    </row>
    <row r="23" spans="1:15" ht="16.5" x14ac:dyDescent="0.3">
      <c r="A23" s="15"/>
      <c r="B23" s="28"/>
      <c r="C23" s="17"/>
      <c r="D23" s="17"/>
      <c r="E23" s="12"/>
    </row>
    <row r="24" spans="1:15" x14ac:dyDescent="0.25">
      <c r="B24" s="12"/>
      <c r="C24" s="12"/>
    </row>
    <row r="25" spans="1:15" x14ac:dyDescent="0.25">
      <c r="B25" s="12"/>
      <c r="C25" s="12"/>
      <c r="F25" s="12"/>
    </row>
    <row r="27" spans="1:15" x14ac:dyDescent="0.25">
      <c r="D27" s="10" t="s">
        <v>2</v>
      </c>
    </row>
    <row r="28" spans="1:15" x14ac:dyDescent="0.25">
      <c r="B28" s="62" t="s">
        <v>3</v>
      </c>
      <c r="C28" s="62" t="s">
        <v>11</v>
      </c>
      <c r="D28" s="62" t="s">
        <v>7</v>
      </c>
      <c r="E28" s="62"/>
      <c r="F28" s="62" t="s">
        <v>0</v>
      </c>
      <c r="G28" s="62" t="s">
        <v>4</v>
      </c>
      <c r="H28" s="63" t="s">
        <v>5</v>
      </c>
      <c r="I28" s="63" t="s">
        <v>6</v>
      </c>
      <c r="J28" s="63"/>
    </row>
    <row r="29" spans="1:15" ht="17.25" x14ac:dyDescent="0.3">
      <c r="B29" s="62">
        <v>727</v>
      </c>
      <c r="C29" s="62">
        <f>B29*1.2</f>
        <v>872.4</v>
      </c>
      <c r="D29" s="62"/>
      <c r="E29" s="62"/>
      <c r="F29" s="62">
        <v>18750000</v>
      </c>
      <c r="G29" s="28">
        <f t="shared" ref="G29:G36" si="0">F29/B29</f>
        <v>25790.921595598349</v>
      </c>
      <c r="H29" s="64">
        <f t="shared" ref="H29:H36" si="1">F29/C29</f>
        <v>21492.434662998625</v>
      </c>
      <c r="I29" s="63"/>
      <c r="J29" s="63">
        <f>B15/G29</f>
        <v>1192.5901866666666</v>
      </c>
      <c r="K29" s="14"/>
    </row>
    <row r="30" spans="1:15" x14ac:dyDescent="0.25">
      <c r="B30" s="63">
        <f>C30/1.2</f>
        <v>1152.4656</v>
      </c>
      <c r="C30" s="62">
        <f>128.48*10.764</f>
        <v>1382.9587199999999</v>
      </c>
      <c r="D30" s="63"/>
      <c r="E30" s="63"/>
      <c r="F30" s="64">
        <v>34500000</v>
      </c>
      <c r="G30" s="28">
        <f t="shared" si="0"/>
        <v>29935.817607050485</v>
      </c>
      <c r="H30" s="64">
        <f t="shared" si="1"/>
        <v>24946.514672542071</v>
      </c>
      <c r="I30" s="64"/>
      <c r="J30" s="63"/>
    </row>
    <row r="31" spans="1:15" x14ac:dyDescent="0.25">
      <c r="B31" s="10">
        <v>1183</v>
      </c>
      <c r="C31" s="62">
        <f>B31*1.2</f>
        <v>1419.6</v>
      </c>
      <c r="F31" s="10">
        <v>34000000</v>
      </c>
      <c r="G31" s="28">
        <f t="shared" si="0"/>
        <v>28740.490278951816</v>
      </c>
      <c r="H31" s="64">
        <f t="shared" si="1"/>
        <v>23950.408565793183</v>
      </c>
      <c r="J31" s="63">
        <f>B15/G31</f>
        <v>1070.1974705882353</v>
      </c>
    </row>
    <row r="32" spans="1:15" x14ac:dyDescent="0.25">
      <c r="B32" s="63">
        <f>67.54*10.764</f>
        <v>727.00056000000006</v>
      </c>
      <c r="C32" s="62"/>
      <c r="D32" s="65"/>
      <c r="E32" s="66"/>
      <c r="F32" s="62"/>
      <c r="G32" s="28">
        <f t="shared" si="0"/>
        <v>0</v>
      </c>
      <c r="H32" s="64" t="e">
        <f t="shared" si="1"/>
        <v>#DIV/0!</v>
      </c>
      <c r="I32" s="64"/>
      <c r="J32" s="63" t="e">
        <f>B15/G32</f>
        <v>#DIV/0!</v>
      </c>
    </row>
    <row r="33" spans="1:10" x14ac:dyDescent="0.25">
      <c r="B33" s="62"/>
      <c r="C33" s="62"/>
      <c r="D33" s="62"/>
      <c r="E33" s="28"/>
      <c r="F33" s="62"/>
      <c r="G33" s="28" t="e">
        <f t="shared" si="0"/>
        <v>#DIV/0!</v>
      </c>
      <c r="H33" s="63" t="e">
        <f t="shared" si="1"/>
        <v>#DIV/0!</v>
      </c>
      <c r="I33" s="64"/>
      <c r="J33" s="63"/>
    </row>
    <row r="34" spans="1:10" x14ac:dyDescent="0.25">
      <c r="B34" s="62"/>
      <c r="C34" s="62"/>
      <c r="D34" s="62"/>
      <c r="E34" s="28"/>
      <c r="F34" s="62"/>
      <c r="G34" s="28" t="e">
        <f t="shared" si="0"/>
        <v>#DIV/0!</v>
      </c>
      <c r="H34" s="63" t="e">
        <f t="shared" si="1"/>
        <v>#DIV/0!</v>
      </c>
      <c r="I34" s="63"/>
      <c r="J34" s="63"/>
    </row>
    <row r="35" spans="1:10" ht="15.75" x14ac:dyDescent="0.25">
      <c r="A35" s="29"/>
      <c r="B35" s="62"/>
      <c r="C35" s="62"/>
      <c r="D35" s="62"/>
      <c r="E35" s="28"/>
      <c r="F35" s="62"/>
      <c r="G35" s="28" t="e">
        <f t="shared" si="0"/>
        <v>#DIV/0!</v>
      </c>
      <c r="H35" s="63" t="e">
        <f t="shared" si="1"/>
        <v>#DIV/0!</v>
      </c>
      <c r="I35" s="63"/>
      <c r="J35" s="63"/>
    </row>
    <row r="36" spans="1:10" ht="15.75" x14ac:dyDescent="0.25">
      <c r="A36" s="29"/>
      <c r="B36" s="62"/>
      <c r="C36" s="62"/>
      <c r="D36" s="62"/>
      <c r="E36" s="62"/>
      <c r="F36" s="62"/>
      <c r="G36" s="28" t="e">
        <f t="shared" si="0"/>
        <v>#DIV/0!</v>
      </c>
      <c r="H36" s="63" t="e">
        <f t="shared" si="1"/>
        <v>#DIV/0!</v>
      </c>
      <c r="I36" s="63"/>
      <c r="J36" s="63" t="e">
        <f>B14/G36</f>
        <v>#DIV/0!</v>
      </c>
    </row>
    <row r="37" spans="1:10" ht="15.75" x14ac:dyDescent="0.25">
      <c r="A37" s="29"/>
      <c r="B37" s="62"/>
      <c r="C37" s="62"/>
      <c r="D37" s="62"/>
      <c r="E37" s="62"/>
      <c r="F37" s="62"/>
      <c r="G37" s="62"/>
      <c r="H37" s="63"/>
      <c r="I37" s="63"/>
      <c r="J37" s="63"/>
    </row>
    <row r="38" spans="1:10" ht="15.75" x14ac:dyDescent="0.25">
      <c r="A38" s="29"/>
    </row>
    <row r="39" spans="1:10" ht="15.75" x14ac:dyDescent="0.25">
      <c r="A39" s="29"/>
    </row>
    <row r="40" spans="1:10" ht="15.75" x14ac:dyDescent="0.25">
      <c r="A40" s="29"/>
    </row>
    <row r="41" spans="1:10" ht="15.75" x14ac:dyDescent="0.25">
      <c r="A41" s="29"/>
    </row>
    <row r="61" spans="4:6" x14ac:dyDescent="0.25">
      <c r="D61" s="12"/>
      <c r="E61" s="12"/>
      <c r="F6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topLeftCell="C7" zoomScale="96" zoomScaleNormal="96" workbookViewId="0">
      <selection activeCell="R7" sqref="R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>
      <selection activeCell="T38" sqref="T38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Q26"/>
  <sheetViews>
    <sheetView workbookViewId="0"/>
  </sheetViews>
  <sheetFormatPr defaultRowHeight="15" x14ac:dyDescent="0.25"/>
  <sheetData>
    <row r="26" spans="17:17" x14ac:dyDescent="0.25">
      <c r="Q26">
        <v>5460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EE24-E515-4153-9569-71F8E2B098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2025-03-20T10:24:21Z</dcterms:modified>
</cp:coreProperties>
</file>