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9" i="4" l="1"/>
  <c r="Y13" i="18" l="1"/>
  <c r="W8" i="18"/>
  <c r="Q10" i="17"/>
  <c r="M10" i="16"/>
  <c r="Q12" i="15"/>
  <c r="N9" i="15"/>
  <c r="Q15" i="14"/>
  <c r="T8" i="13"/>
  <c r="Q11" i="13"/>
  <c r="G28" i="4" l="1"/>
  <c r="P8" i="4" l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H7" i="4" s="1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H5" i="4" l="1"/>
  <c r="H3" i="4"/>
  <c r="H8" i="4"/>
  <c r="G7" i="4"/>
  <c r="G8" i="4"/>
  <c r="F7" i="4"/>
  <c r="F8" i="4"/>
  <c r="H4" i="4"/>
  <c r="H6" i="4"/>
  <c r="G3" i="4"/>
  <c r="G4" i="4"/>
  <c r="G5" i="4"/>
  <c r="G6" i="4"/>
  <c r="F3" i="4"/>
  <c r="F4" i="4"/>
  <c r="F5" i="4"/>
  <c r="F6" i="4"/>
  <c r="H19" i="4"/>
  <c r="H21" i="4"/>
  <c r="H20" i="4"/>
  <c r="H22" i="4"/>
  <c r="G19" i="4"/>
  <c r="G20" i="4"/>
  <c r="G21" i="4"/>
  <c r="G22" i="4"/>
  <c r="F19" i="4"/>
  <c r="F20" i="4"/>
  <c r="F21" i="4"/>
  <c r="F22" i="4"/>
  <c r="W27" i="4" l="1"/>
  <c r="P18" i="4" l="1"/>
  <c r="Q18" i="4" s="1"/>
  <c r="B18" i="4" s="1"/>
  <c r="C18" i="4" s="1"/>
  <c r="D18" i="4" s="1"/>
  <c r="J18" i="4"/>
  <c r="I18" i="4"/>
  <c r="E18" i="4"/>
  <c r="A18" i="4"/>
  <c r="H18" i="4" l="1"/>
  <c r="F18" i="4"/>
  <c r="G18" i="4"/>
  <c r="P12" i="4"/>
  <c r="Q12" i="4" s="1"/>
  <c r="B12" i="4" s="1"/>
  <c r="C12" i="4" s="1"/>
  <c r="D12" i="4" s="1"/>
  <c r="J12" i="4"/>
  <c r="I12" i="4"/>
  <c r="E12" i="4"/>
  <c r="A12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17" i="4"/>
  <c r="B17" i="4" s="1"/>
  <c r="C17" i="4" s="1"/>
  <c r="D17" i="4" s="1"/>
  <c r="J17" i="4"/>
  <c r="I17" i="4"/>
  <c r="E17" i="4"/>
  <c r="A17" i="4"/>
  <c r="P16" i="4"/>
  <c r="B16" i="4" s="1"/>
  <c r="C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B9" i="4"/>
  <c r="C9" i="4" s="1"/>
  <c r="J9" i="4"/>
  <c r="I9" i="4"/>
  <c r="E9" i="4"/>
  <c r="A9" i="4"/>
  <c r="F9" i="4" l="1"/>
  <c r="H23" i="4"/>
  <c r="F13" i="4"/>
  <c r="H15" i="4"/>
  <c r="H12" i="4"/>
  <c r="F12" i="4"/>
  <c r="G12" i="4"/>
  <c r="H17" i="4"/>
  <c r="H24" i="4"/>
  <c r="D16" i="4"/>
  <c r="H16" i="4" s="1"/>
  <c r="G16" i="4"/>
  <c r="F15" i="4"/>
  <c r="F16" i="4"/>
  <c r="F17" i="4"/>
  <c r="F23" i="4"/>
  <c r="F24" i="4"/>
  <c r="G15" i="4"/>
  <c r="G17" i="4"/>
  <c r="G23" i="4"/>
  <c r="G24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5" i="4"/>
  <c r="Q35" i="4"/>
  <c r="W45" i="4"/>
  <c r="W29" i="4"/>
  <c r="W32" i="4" s="1"/>
  <c r="W28" i="4"/>
  <c r="W36" i="4"/>
  <c r="S35" i="4" l="1"/>
  <c r="S36" i="4" s="1"/>
  <c r="S38" i="4" s="1"/>
  <c r="W30" i="4"/>
  <c r="W34" i="4"/>
  <c r="W35" i="4" s="1"/>
  <c r="W38" i="4" s="1"/>
  <c r="W41" i="4" s="1"/>
  <c r="W42" i="4" s="1"/>
  <c r="S37" i="4" l="1"/>
  <c r="W47" i="4" l="1"/>
  <c r="W43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<sst xmlns="http://schemas.openxmlformats.org/spreadsheetml/2006/main" count="49" uniqueCount="43">
  <si>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</si>
  <si>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</si>
  <si>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</si>
  <si>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</si>
  <si>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</si>
  <si>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</si>
  <si>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</si>
  <si>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</si>
  <si>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</si>
  <si>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</si>
  <si>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</si>
  <si>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</si>
  <si>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</si>
  <si>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</si>
  <si>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</si>
  <si>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</si>
  <si>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</si>
  <si>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</si>
  <si>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</si>
  <si>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</si>
  <si>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</si>
  <si>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</si>
  <si>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</si>
  <si>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</si>
  <si>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</si>
  <si>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</si>
  <si>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</si>
  <si>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</si>
  <si>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</si>
  <si>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</si>
  <si>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</si>
  <si>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</si>
  <si>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</si>
  <si>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</si>
  <si>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</si>
  <si>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</si>
  <si>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</si>
  <si>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</si>
  <si>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</si>
  <si>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</si>
  <si>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Mhada Letter</t>
  </si>
  <si>
    <t>State Bank of India ( RACPC Ghatkopar (West) - Tukaram Savratkar</t>
  </si>
  <si>
    <t>FMV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</si>
</sst>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24</xdr:row>
      <xdr:rowOff>10138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391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48482</xdr:colOff>
      <xdr:row>32</xdr:row>
      <xdr:rowOff>124534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44482" cy="5077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48482</xdr:colOff>
      <xdr:row>28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144482" cy="5115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295827</xdr:colOff>
      <xdr:row>29</xdr:row>
      <xdr:rowOff>38803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3953427" cy="5039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77061</xdr:colOff>
      <xdr:row>34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173061" cy="5182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29430</xdr:colOff>
      <xdr:row>28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6125430" cy="5144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24</xdr:col>
      <xdr:colOff>220722</xdr:colOff>
      <xdr:row>36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1803122" cy="6743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248535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344535" cy="58301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76721</xdr:colOff>
      <xdr:row>27</xdr:row>
      <xdr:rowOff>124507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3734321" cy="48870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11</xdr:col>
      <xdr:colOff>553293</xdr:colOff>
      <xdr:row>28</xdr:row>
      <xdr:rowOff>48350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39693" cy="51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G16" zoomScaleNormal="100" workbookViewId="0">
      <selection activeCell="W27" sqref="W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301</v>
      </c>
      <c r="C3" s="4">
        <f t="shared" ref="C3:C8" si="2">B3*1.2</f>
        <v>361.2</v>
      </c>
      <c r="D3" s="4">
        <f t="shared" ref="D3:D8" si="3">C3*1.2</f>
        <v>433.44</v>
      </c>
      <c r="E3" s="5">
        <f t="shared" ref="E3:E8" si="4">R3</f>
        <v>3827127</v>
      </c>
      <c r="F3" s="9">
        <f t="shared" ref="F3:F8" si="5">ROUND((E3/B3),0)</f>
        <v>12715</v>
      </c>
      <c r="G3" s="9">
        <f t="shared" ref="G3:G8" si="6">ROUND((E3/C3),0)</f>
        <v>10596</v>
      </c>
      <c r="H3" s="9">
        <f t="shared" ref="H3:H8" si="7">ROUND((E3/D3),0)</f>
        <v>8830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301</v>
      </c>
      <c r="R3" s="2">
        <v>3827127</v>
      </c>
    </row>
    <row r="4" spans="1:20" x14ac:dyDescent="0.25">
      <c r="A4" s="4">
        <f t="shared" si="0"/>
        <v>0</v>
      </c>
      <c r="B4" s="4">
        <f t="shared" si="1"/>
        <v>312</v>
      </c>
      <c r="C4" s="4">
        <f t="shared" si="2"/>
        <v>374.4</v>
      </c>
      <c r="D4" s="4">
        <f t="shared" si="3"/>
        <v>449.28</v>
      </c>
      <c r="E4" s="5">
        <f t="shared" si="4"/>
        <v>3862970</v>
      </c>
      <c r="F4" s="9">
        <f t="shared" si="5"/>
        <v>12381</v>
      </c>
      <c r="G4" s="9">
        <f t="shared" si="6"/>
        <v>10318</v>
      </c>
      <c r="H4" s="9">
        <f t="shared" si="7"/>
        <v>8598</v>
      </c>
      <c r="I4" s="4" t="e">
        <f>#REF!</f>
        <v>#REF!</v>
      </c>
      <c r="J4" s="4">
        <f t="shared" si="8"/>
        <v>0</v>
      </c>
      <c r="O4">
        <v>0</v>
      </c>
      <c r="P4">
        <f t="shared" si="9"/>
        <v>0</v>
      </c>
      <c r="Q4">
        <v>312</v>
      </c>
      <c r="R4" s="2">
        <v>3862970</v>
      </c>
    </row>
    <row r="5" spans="1:20" x14ac:dyDescent="0.25">
      <c r="A5" s="4">
        <f t="shared" si="0"/>
        <v>0</v>
      </c>
      <c r="B5" s="4">
        <f t="shared" si="1"/>
        <v>477</v>
      </c>
      <c r="C5" s="4">
        <f t="shared" si="2"/>
        <v>572.4</v>
      </c>
      <c r="D5" s="4">
        <f t="shared" si="3"/>
        <v>686.88</v>
      </c>
      <c r="E5" s="5">
        <f t="shared" si="4"/>
        <v>9971422</v>
      </c>
      <c r="F5" s="9">
        <f t="shared" si="5"/>
        <v>20904</v>
      </c>
      <c r="G5" s="9">
        <f t="shared" si="6"/>
        <v>17420</v>
      </c>
      <c r="H5" s="9">
        <f t="shared" si="7"/>
        <v>14517</v>
      </c>
      <c r="I5" s="4" t="e">
        <f>#REF!</f>
        <v>#REF!</v>
      </c>
      <c r="J5" s="4">
        <f t="shared" si="8"/>
        <v>0</v>
      </c>
      <c r="O5">
        <v>0</v>
      </c>
      <c r="P5">
        <f t="shared" si="9"/>
        <v>0</v>
      </c>
      <c r="Q5">
        <v>477</v>
      </c>
      <c r="R5" s="2">
        <v>9971422</v>
      </c>
    </row>
    <row r="6" spans="1:20" x14ac:dyDescent="0.25">
      <c r="A6" s="4">
        <f t="shared" si="0"/>
        <v>0</v>
      </c>
      <c r="B6" s="4">
        <f t="shared" si="1"/>
        <v>408</v>
      </c>
      <c r="C6" s="4">
        <f t="shared" si="2"/>
        <v>489.59999999999997</v>
      </c>
      <c r="D6" s="4">
        <f t="shared" si="3"/>
        <v>587.52</v>
      </c>
      <c r="E6" s="5">
        <f t="shared" si="4"/>
        <v>6709364</v>
      </c>
      <c r="F6" s="9">
        <f t="shared" si="5"/>
        <v>16445</v>
      </c>
      <c r="G6" s="9">
        <f t="shared" si="6"/>
        <v>13704</v>
      </c>
      <c r="H6" s="9">
        <f t="shared" si="7"/>
        <v>11420</v>
      </c>
      <c r="I6" s="4" t="e">
        <f>#REF!</f>
        <v>#REF!</v>
      </c>
      <c r="J6" s="4">
        <f t="shared" si="8"/>
        <v>0</v>
      </c>
      <c r="O6">
        <v>0</v>
      </c>
      <c r="P6">
        <f t="shared" si="9"/>
        <v>0</v>
      </c>
      <c r="Q6">
        <v>408</v>
      </c>
      <c r="R6" s="2">
        <v>6709364</v>
      </c>
    </row>
    <row r="7" spans="1:20" x14ac:dyDescent="0.25">
      <c r="A7" s="4">
        <f t="shared" si="0"/>
        <v>0</v>
      </c>
      <c r="B7" s="4">
        <f t="shared" si="1"/>
        <v>437</v>
      </c>
      <c r="C7" s="4">
        <f t="shared" si="2"/>
        <v>524.4</v>
      </c>
      <c r="D7" s="4">
        <f t="shared" si="3"/>
        <v>629.28</v>
      </c>
      <c r="E7" s="5">
        <f t="shared" si="4"/>
        <v>5295098</v>
      </c>
      <c r="F7" s="9">
        <f t="shared" si="5"/>
        <v>12117</v>
      </c>
      <c r="G7" s="9">
        <f t="shared" si="6"/>
        <v>10097</v>
      </c>
      <c r="H7" s="9">
        <f t="shared" si="7"/>
        <v>8415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v>437</v>
      </c>
      <c r="R7" s="2">
        <v>5295098</v>
      </c>
    </row>
    <row r="8" spans="1:20" s="43" customFormat="1" x14ac:dyDescent="0.25">
      <c r="A8" s="41">
        <f t="shared" si="0"/>
        <v>0</v>
      </c>
      <c r="B8" s="41">
        <f t="shared" si="1"/>
        <v>368</v>
      </c>
      <c r="C8" s="41">
        <f t="shared" si="2"/>
        <v>441.59999999999997</v>
      </c>
      <c r="D8" s="41">
        <f t="shared" si="3"/>
        <v>529.91999999999996</v>
      </c>
      <c r="E8" s="42">
        <f t="shared" si="4"/>
        <v>5000000</v>
      </c>
      <c r="F8" s="41">
        <f t="shared" si="5"/>
        <v>13587</v>
      </c>
      <c r="G8" s="41">
        <f t="shared" si="6"/>
        <v>11322</v>
      </c>
      <c r="H8" s="41">
        <f t="shared" si="7"/>
        <v>9435</v>
      </c>
      <c r="I8" s="41" t="e">
        <f>#REF!</f>
        <v>#REF!</v>
      </c>
      <c r="J8" s="41">
        <f t="shared" si="8"/>
        <v>0</v>
      </c>
      <c r="O8" s="43">
        <v>0</v>
      </c>
      <c r="P8" s="43">
        <f t="shared" si="9"/>
        <v>0</v>
      </c>
      <c r="Q8" s="43">
        <v>368</v>
      </c>
      <c r="R8" s="44">
        <v>5000000</v>
      </c>
    </row>
    <row r="9" spans="1:20" s="43" customFormat="1" x14ac:dyDescent="0.25">
      <c r="A9" s="41">
        <f t="shared" ref="A9:A13" si="10">N9</f>
        <v>0</v>
      </c>
      <c r="B9" s="41">
        <f t="shared" ref="B9:B13" si="11">Q9</f>
        <v>385.45454545454544</v>
      </c>
      <c r="C9" s="41">
        <f t="shared" ref="C9:C13" si="12">B9*1.2</f>
        <v>462.5454545454545</v>
      </c>
      <c r="D9" s="41">
        <f t="shared" ref="D9:D13" si="13">C9*1.2</f>
        <v>555.0545454545454</v>
      </c>
      <c r="E9" s="42">
        <f t="shared" ref="E9:E13" si="14">R9</f>
        <v>5377303</v>
      </c>
      <c r="F9" s="41">
        <f t="shared" ref="F9:F13" si="15">ROUND((E9/B9),0)</f>
        <v>13951</v>
      </c>
      <c r="G9" s="41">
        <f t="shared" ref="G9:G13" si="16">ROUND((E9/C9),0)</f>
        <v>11625</v>
      </c>
      <c r="H9" s="41">
        <f t="shared" ref="H9:H13" si="17">ROUND((E9/D9),0)</f>
        <v>9688</v>
      </c>
      <c r="I9" s="41" t="e">
        <f>#REF!</f>
        <v>#REF!</v>
      </c>
      <c r="J9" s="41">
        <f t="shared" ref="J9:J13" si="18">S9</f>
        <v>0</v>
      </c>
      <c r="O9" s="43">
        <v>0</v>
      </c>
      <c r="P9" s="43">
        <v>424</v>
      </c>
      <c r="Q9" s="43">
        <f>P9/1.1</f>
        <v>385.45454545454544</v>
      </c>
      <c r="R9" s="44">
        <v>5377303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9" t="e">
        <f t="shared" si="15"/>
        <v>#DIV/0!</v>
      </c>
      <c r="G10" s="9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ref="P10:Q13" si="19">O10/1.2</f>
        <v>0</v>
      </c>
      <c r="Q10">
        <f t="shared" si="19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9" t="e">
        <f t="shared" si="15"/>
        <v>#DIV/0!</v>
      </c>
      <c r="G11" s="9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19"/>
        <v>0</v>
      </c>
      <c r="R11" s="2">
        <v>0</v>
      </c>
    </row>
    <row r="12" spans="1:20" x14ac:dyDescent="0.25">
      <c r="A12" s="4">
        <f t="shared" ref="A12" si="20">N12</f>
        <v>0</v>
      </c>
      <c r="B12" s="4">
        <f t="shared" ref="B12" si="21">Q12</f>
        <v>0</v>
      </c>
      <c r="C12" s="4">
        <f t="shared" ref="C12" si="22">B12*1.2</f>
        <v>0</v>
      </c>
      <c r="D12" s="4">
        <f t="shared" ref="D12" si="23">C12*1.2</f>
        <v>0</v>
      </c>
      <c r="E12" s="5">
        <f t="shared" ref="E12" si="24">R12</f>
        <v>0</v>
      </c>
      <c r="F12" s="9" t="e">
        <f t="shared" ref="F12" si="25">ROUND((E12/B12),0)</f>
        <v>#DIV/0!</v>
      </c>
      <c r="G12" s="9" t="e">
        <f t="shared" ref="G12" si="26">ROUND((E12/C12),0)</f>
        <v>#DIV/0!</v>
      </c>
      <c r="H12" s="9" t="e">
        <f t="shared" ref="H12" si="27">ROUND((E12/D12),0)</f>
        <v>#DIV/0!</v>
      </c>
      <c r="I12" s="4" t="e">
        <f>#REF!</f>
        <v>#REF!</v>
      </c>
      <c r="J12" s="4">
        <f t="shared" ref="J12" si="28">S12</f>
        <v>0</v>
      </c>
      <c r="O12">
        <v>0</v>
      </c>
      <c r="P12">
        <f t="shared" ref="P12" si="29">O12/1.2</f>
        <v>0</v>
      </c>
      <c r="Q12">
        <f t="shared" ref="Q12" si="30">P12/1.2</f>
        <v>0</v>
      </c>
      <c r="R12" s="2">
        <v>0</v>
      </c>
    </row>
    <row r="13" spans="1:20" x14ac:dyDescent="0.25">
      <c r="A13" s="4">
        <f t="shared" si="10"/>
        <v>0</v>
      </c>
      <c r="B13" s="4">
        <f t="shared" si="11"/>
        <v>0</v>
      </c>
      <c r="C13" s="4">
        <f t="shared" si="12"/>
        <v>0</v>
      </c>
      <c r="D13" s="4">
        <f t="shared" si="13"/>
        <v>0</v>
      </c>
      <c r="E13" s="5">
        <f t="shared" si="14"/>
        <v>0</v>
      </c>
      <c r="F13" s="9" t="e">
        <f t="shared" si="15"/>
        <v>#DIV/0!</v>
      </c>
      <c r="G13" s="9" t="e">
        <f t="shared" si="16"/>
        <v>#DIV/0!</v>
      </c>
      <c r="H13" s="9" t="e">
        <f t="shared" si="17"/>
        <v>#DIV/0!</v>
      </c>
      <c r="I13" s="4" t="e">
        <f>#REF!</f>
        <v>#REF!</v>
      </c>
      <c r="J13" s="4">
        <f t="shared" si="18"/>
        <v>0</v>
      </c>
      <c r="O13">
        <v>0</v>
      </c>
      <c r="P13">
        <f t="shared" si="19"/>
        <v>0</v>
      </c>
      <c r="Q13">
        <f t="shared" si="19"/>
        <v>0</v>
      </c>
      <c r="R13" s="2">
        <v>0</v>
      </c>
    </row>
    <row r="14" spans="1:20" ht="36.75" customHeight="1" x14ac:dyDescent="0.25">
      <c r="A14" s="45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20" x14ac:dyDescent="0.25">
      <c r="A15" s="4">
        <f t="shared" ref="A15:A24" si="31">N15</f>
        <v>0</v>
      </c>
      <c r="B15" s="4">
        <f t="shared" ref="B15:B24" si="32">Q15</f>
        <v>615</v>
      </c>
      <c r="C15" s="4">
        <f t="shared" ref="C15:C24" si="33">B15*1.2</f>
        <v>738</v>
      </c>
      <c r="D15" s="4">
        <f t="shared" ref="D15:D24" si="34">C15*1.2</f>
        <v>885.6</v>
      </c>
      <c r="E15" s="5">
        <f t="shared" ref="E15:E24" si="35">R15</f>
        <v>13500000</v>
      </c>
      <c r="F15" s="9">
        <f t="shared" ref="F15:F24" si="36">ROUND((E15/B15),0)</f>
        <v>21951</v>
      </c>
      <c r="G15" s="9">
        <f t="shared" ref="G15:G24" si="37">ROUND((E15/C15),0)</f>
        <v>18293</v>
      </c>
      <c r="H15" s="9">
        <f t="shared" ref="H15:H24" si="38">ROUND((E15/D15),0)</f>
        <v>15244</v>
      </c>
      <c r="I15" s="4" t="e">
        <f>#REF!</f>
        <v>#REF!</v>
      </c>
      <c r="J15" s="4">
        <f t="shared" ref="J15:J24" si="39">S15</f>
        <v>0</v>
      </c>
      <c r="O15">
        <v>0</v>
      </c>
      <c r="P15">
        <f t="shared" ref="P15:Q24" si="40">O15/1.2</f>
        <v>0</v>
      </c>
      <c r="Q15">
        <v>615</v>
      </c>
      <c r="R15" s="2">
        <v>13500000</v>
      </c>
    </row>
    <row r="16" spans="1:20" s="43" customFormat="1" x14ac:dyDescent="0.25">
      <c r="A16" s="41">
        <f t="shared" si="31"/>
        <v>0</v>
      </c>
      <c r="B16" s="41">
        <f t="shared" si="32"/>
        <v>508</v>
      </c>
      <c r="C16" s="41">
        <f t="shared" si="33"/>
        <v>609.6</v>
      </c>
      <c r="D16" s="41">
        <f t="shared" si="34"/>
        <v>731.52</v>
      </c>
      <c r="E16" s="42">
        <f t="shared" si="35"/>
        <v>10500000</v>
      </c>
      <c r="F16" s="41">
        <f t="shared" si="36"/>
        <v>20669</v>
      </c>
      <c r="G16" s="41">
        <f t="shared" si="37"/>
        <v>17224</v>
      </c>
      <c r="H16" s="41">
        <f t="shared" si="38"/>
        <v>14354</v>
      </c>
      <c r="I16" s="41" t="e">
        <f>#REF!</f>
        <v>#REF!</v>
      </c>
      <c r="J16" s="41">
        <f t="shared" si="39"/>
        <v>0</v>
      </c>
      <c r="O16" s="43">
        <v>0</v>
      </c>
      <c r="P16" s="43">
        <f t="shared" si="40"/>
        <v>0</v>
      </c>
      <c r="Q16" s="43">
        <v>508</v>
      </c>
      <c r="R16" s="44">
        <v>10500000</v>
      </c>
    </row>
    <row r="17" spans="1:25" s="43" customFormat="1" x14ac:dyDescent="0.25">
      <c r="A17" s="41">
        <f t="shared" si="31"/>
        <v>0</v>
      </c>
      <c r="B17" s="41">
        <f t="shared" si="32"/>
        <v>615</v>
      </c>
      <c r="C17" s="41">
        <f t="shared" si="33"/>
        <v>738</v>
      </c>
      <c r="D17" s="41">
        <f t="shared" si="34"/>
        <v>885.6</v>
      </c>
      <c r="E17" s="42">
        <f t="shared" si="35"/>
        <v>13200000</v>
      </c>
      <c r="F17" s="41">
        <f t="shared" si="36"/>
        <v>21463</v>
      </c>
      <c r="G17" s="41">
        <f t="shared" si="37"/>
        <v>17886</v>
      </c>
      <c r="H17" s="41">
        <f t="shared" si="38"/>
        <v>14905</v>
      </c>
      <c r="I17" s="41" t="e">
        <f>#REF!</f>
        <v>#REF!</v>
      </c>
      <c r="J17" s="41">
        <f t="shared" si="39"/>
        <v>0</v>
      </c>
      <c r="O17" s="43">
        <v>0</v>
      </c>
      <c r="P17" s="43">
        <f t="shared" si="40"/>
        <v>0</v>
      </c>
      <c r="Q17" s="43">
        <v>615</v>
      </c>
      <c r="R17" s="44">
        <v>13200000</v>
      </c>
    </row>
    <row r="18" spans="1:25" x14ac:dyDescent="0.25">
      <c r="A18" s="4">
        <f t="shared" ref="A18:A21" si="41">N18</f>
        <v>0</v>
      </c>
      <c r="B18" s="4">
        <f t="shared" ref="B18:B21" si="42">Q18</f>
        <v>0</v>
      </c>
      <c r="C18" s="4">
        <f t="shared" ref="C18:C21" si="43">B18*1.2</f>
        <v>0</v>
      </c>
      <c r="D18" s="4">
        <f t="shared" ref="D18:D21" si="44">C18*1.2</f>
        <v>0</v>
      </c>
      <c r="E18" s="5">
        <f t="shared" ref="E18:E21" si="45">R18</f>
        <v>0</v>
      </c>
      <c r="F18" s="9" t="e">
        <f t="shared" ref="F18:F21" si="46">ROUND((E18/B18),0)</f>
        <v>#DIV/0!</v>
      </c>
      <c r="G18" s="9" t="e">
        <f t="shared" ref="G18:G21" si="47">ROUND((E18/C18),0)</f>
        <v>#DIV/0!</v>
      </c>
      <c r="H18" s="9" t="e">
        <f t="shared" ref="H18:H21" si="48">ROUND((E18/D18),0)</f>
        <v>#DIV/0!</v>
      </c>
      <c r="I18" s="4" t="e">
        <f>#REF!</f>
        <v>#REF!</v>
      </c>
      <c r="J18" s="4">
        <f t="shared" ref="J18:J21" si="49">S18</f>
        <v>0</v>
      </c>
      <c r="O18">
        <v>0</v>
      </c>
      <c r="P18">
        <f t="shared" ref="P18:P21" si="50">O18/1.2</f>
        <v>0</v>
      </c>
      <c r="Q18">
        <f t="shared" ref="Q18:Q21" si="51">P18/1.2</f>
        <v>0</v>
      </c>
      <c r="R18" s="2">
        <v>0</v>
      </c>
    </row>
    <row r="19" spans="1:25" x14ac:dyDescent="0.25">
      <c r="A19" s="4">
        <f t="shared" si="41"/>
        <v>0</v>
      </c>
      <c r="B19" s="4">
        <f t="shared" si="42"/>
        <v>0</v>
      </c>
      <c r="C19" s="4">
        <f t="shared" si="43"/>
        <v>0</v>
      </c>
      <c r="D19" s="4">
        <f t="shared" si="44"/>
        <v>0</v>
      </c>
      <c r="E19" s="5">
        <f t="shared" si="45"/>
        <v>0</v>
      </c>
      <c r="F19" s="9" t="e">
        <f t="shared" si="46"/>
        <v>#DIV/0!</v>
      </c>
      <c r="G19" s="9" t="e">
        <f t="shared" si="47"/>
        <v>#DIV/0!</v>
      </c>
      <c r="H19" s="9" t="e">
        <f t="shared" si="48"/>
        <v>#DIV/0!</v>
      </c>
      <c r="I19" s="4" t="e">
        <f>#REF!</f>
        <v>#REF!</v>
      </c>
      <c r="J19" s="4">
        <f t="shared" si="49"/>
        <v>0</v>
      </c>
      <c r="O19">
        <v>0</v>
      </c>
      <c r="P19">
        <f t="shared" si="50"/>
        <v>0</v>
      </c>
      <c r="Q19">
        <f t="shared" si="51"/>
        <v>0</v>
      </c>
      <c r="R19" s="2">
        <v>0</v>
      </c>
    </row>
    <row r="20" spans="1:25" x14ac:dyDescent="0.25">
      <c r="A20" s="4">
        <f t="shared" si="41"/>
        <v>0</v>
      </c>
      <c r="B20" s="4">
        <f t="shared" si="42"/>
        <v>0</v>
      </c>
      <c r="C20" s="4">
        <f t="shared" si="43"/>
        <v>0</v>
      </c>
      <c r="D20" s="4">
        <f t="shared" si="44"/>
        <v>0</v>
      </c>
      <c r="E20" s="5">
        <f t="shared" si="45"/>
        <v>0</v>
      </c>
      <c r="F20" s="9" t="e">
        <f t="shared" si="46"/>
        <v>#DIV/0!</v>
      </c>
      <c r="G20" s="9" t="e">
        <f t="shared" si="47"/>
        <v>#DIV/0!</v>
      </c>
      <c r="H20" s="9" t="e">
        <f t="shared" si="48"/>
        <v>#DIV/0!</v>
      </c>
      <c r="I20" s="4" t="e">
        <f>#REF!</f>
        <v>#REF!</v>
      </c>
      <c r="J20" s="4">
        <f t="shared" si="49"/>
        <v>0</v>
      </c>
      <c r="O20">
        <v>0</v>
      </c>
      <c r="P20">
        <f t="shared" si="50"/>
        <v>0</v>
      </c>
      <c r="Q20">
        <f t="shared" si="51"/>
        <v>0</v>
      </c>
      <c r="R20" s="2">
        <v>0</v>
      </c>
    </row>
    <row r="21" spans="1:25" x14ac:dyDescent="0.25">
      <c r="A21" s="4">
        <f t="shared" si="41"/>
        <v>0</v>
      </c>
      <c r="B21" s="4">
        <f t="shared" si="42"/>
        <v>0</v>
      </c>
      <c r="C21" s="4">
        <f t="shared" si="43"/>
        <v>0</v>
      </c>
      <c r="D21" s="4">
        <f t="shared" si="44"/>
        <v>0</v>
      </c>
      <c r="E21" s="5">
        <f t="shared" si="45"/>
        <v>0</v>
      </c>
      <c r="F21" s="9" t="e">
        <f t="shared" si="46"/>
        <v>#DIV/0!</v>
      </c>
      <c r="G21" s="9" t="e">
        <f t="shared" si="47"/>
        <v>#DIV/0!</v>
      </c>
      <c r="H21" s="9" t="e">
        <f t="shared" si="48"/>
        <v>#DIV/0!</v>
      </c>
      <c r="I21" s="4" t="e">
        <f>#REF!</f>
        <v>#REF!</v>
      </c>
      <c r="J21" s="4">
        <f t="shared" si="49"/>
        <v>0</v>
      </c>
      <c r="O21">
        <v>0</v>
      </c>
      <c r="P21">
        <f t="shared" si="50"/>
        <v>0</v>
      </c>
      <c r="Q21">
        <f t="shared" si="51"/>
        <v>0</v>
      </c>
      <c r="R21" s="2">
        <v>0</v>
      </c>
    </row>
    <row r="22" spans="1:25" x14ac:dyDescent="0.25">
      <c r="A22" s="4">
        <f t="shared" ref="A22" si="52">N22</f>
        <v>0</v>
      </c>
      <c r="B22" s="4">
        <f t="shared" ref="B22" si="53">Q22</f>
        <v>0</v>
      </c>
      <c r="C22" s="4">
        <f t="shared" ref="C22" si="54">B22*1.2</f>
        <v>0</v>
      </c>
      <c r="D22" s="4">
        <f t="shared" ref="D22" si="55">C22*1.2</f>
        <v>0</v>
      </c>
      <c r="E22" s="5">
        <f t="shared" ref="E22" si="56">R22</f>
        <v>0</v>
      </c>
      <c r="F22" s="9" t="e">
        <f t="shared" ref="F22" si="57">ROUND((E22/B22),0)</f>
        <v>#DIV/0!</v>
      </c>
      <c r="G22" s="9" t="e">
        <f t="shared" ref="G22" si="58">ROUND((E22/C22),0)</f>
        <v>#DIV/0!</v>
      </c>
      <c r="H22" s="9" t="e">
        <f t="shared" ref="H22" si="59">ROUND((E22/D22),0)</f>
        <v>#DIV/0!</v>
      </c>
      <c r="I22" s="4" t="e">
        <f>#REF!</f>
        <v>#REF!</v>
      </c>
      <c r="J22" s="4">
        <f t="shared" ref="J22" si="60">S22</f>
        <v>0</v>
      </c>
      <c r="O22">
        <v>0</v>
      </c>
      <c r="P22">
        <f t="shared" ref="P22" si="61">O22/1.2</f>
        <v>0</v>
      </c>
      <c r="Q22">
        <f t="shared" ref="Q22" si="62">P22/1.2</f>
        <v>0</v>
      </c>
      <c r="R22" s="2">
        <v>0</v>
      </c>
    </row>
    <row r="23" spans="1:25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ht="15.75" x14ac:dyDescent="0.25">
      <c r="U25" s="17" t="s">
        <v>13</v>
      </c>
      <c r="V25" s="18"/>
      <c r="W25" s="19">
        <v>16000</v>
      </c>
      <c r="X25" s="20" t="s">
        <v>38</v>
      </c>
    </row>
    <row r="26" spans="1:25" ht="38.25" customHeight="1" x14ac:dyDescent="0.25">
      <c r="S26" s="10"/>
      <c r="T26" s="10"/>
      <c r="U26" s="21" t="s">
        <v>14</v>
      </c>
      <c r="V26" s="18"/>
      <c r="W26" s="19">
        <v>2800</v>
      </c>
      <c r="X26" s="22"/>
    </row>
    <row r="27" spans="1:25" ht="15.75" x14ac:dyDescent="0.25">
      <c r="S27" s="10"/>
      <c r="T27" s="10"/>
      <c r="U27" s="17" t="s">
        <v>15</v>
      </c>
      <c r="V27" s="18"/>
      <c r="W27" s="19">
        <f>W25-W26</f>
        <v>13200</v>
      </c>
      <c r="X27" s="22"/>
    </row>
    <row r="28" spans="1:25" ht="15.75" x14ac:dyDescent="0.25">
      <c r="E28" t="s">
        <v>39</v>
      </c>
      <c r="F28" s="7">
        <v>54.35</v>
      </c>
      <c r="G28" s="6">
        <f>F28*10.764</f>
        <v>585.02339999999992</v>
      </c>
      <c r="H28" s="6"/>
      <c r="S28" s="10"/>
      <c r="T28" s="10"/>
      <c r="U28" s="17" t="s">
        <v>16</v>
      </c>
      <c r="V28" s="18"/>
      <c r="W28" s="19">
        <f>W26</f>
        <v>2800</v>
      </c>
      <c r="X28" s="22"/>
    </row>
    <row r="29" spans="1:25" ht="15.75" x14ac:dyDescent="0.25">
      <c r="S29" s="10"/>
      <c r="T29" s="10"/>
      <c r="U29" s="17" t="s">
        <v>17</v>
      </c>
      <c r="V29" s="23"/>
      <c r="W29" s="24">
        <f>X29-X30</f>
        <v>0</v>
      </c>
      <c r="X29" s="25">
        <v>2025</v>
      </c>
    </row>
    <row r="30" spans="1:25" ht="15.75" x14ac:dyDescent="0.25">
      <c r="S30" s="10"/>
      <c r="T30" s="10"/>
      <c r="U30" s="17" t="s">
        <v>18</v>
      </c>
      <c r="V30" s="23"/>
      <c r="W30" s="24">
        <f>W31-W29</f>
        <v>60</v>
      </c>
      <c r="X30" s="31">
        <v>2025</v>
      </c>
      <c r="Y30" t="s">
        <v>40</v>
      </c>
    </row>
    <row r="31" spans="1:25" ht="15.75" x14ac:dyDescent="0.25">
      <c r="S31" s="10"/>
      <c r="T31" s="10"/>
      <c r="U31" s="17" t="s">
        <v>19</v>
      </c>
      <c r="V31" s="23"/>
      <c r="W31" s="24">
        <v>60</v>
      </c>
      <c r="X31" s="24"/>
    </row>
    <row r="32" spans="1:25" ht="48" customHeight="1" x14ac:dyDescent="0.25">
      <c r="P32" s="46" t="s">
        <v>41</v>
      </c>
      <c r="Q32" s="46"/>
      <c r="R32" s="46"/>
      <c r="S32" s="46"/>
      <c r="T32" s="47"/>
      <c r="U32" s="21" t="s">
        <v>20</v>
      </c>
      <c r="V32" s="23"/>
      <c r="W32" s="24">
        <f>90*W29/W31</f>
        <v>0</v>
      </c>
      <c r="X32" s="24"/>
    </row>
    <row r="33" spans="15:24" ht="15.75" x14ac:dyDescent="0.25">
      <c r="U33" s="17"/>
      <c r="V33" s="26"/>
      <c r="W33" s="27">
        <v>0</v>
      </c>
      <c r="X33" s="27"/>
    </row>
    <row r="34" spans="15:24" ht="15.75" x14ac:dyDescent="0.25">
      <c r="P34" s="14" t="s">
        <v>30</v>
      </c>
      <c r="Q34" s="14" t="s">
        <v>31</v>
      </c>
      <c r="R34" s="14" t="s">
        <v>32</v>
      </c>
      <c r="S34" s="14" t="s">
        <v>33</v>
      </c>
      <c r="T34" s="12"/>
      <c r="U34" s="17" t="s">
        <v>21</v>
      </c>
      <c r="V34" s="18"/>
      <c r="W34" s="19">
        <f>W28*W33</f>
        <v>0</v>
      </c>
      <c r="X34" s="22"/>
    </row>
    <row r="35" spans="15:24" ht="15.75" x14ac:dyDescent="0.25">
      <c r="Q35">
        <f>N23</f>
        <v>0</v>
      </c>
      <c r="R35" s="15">
        <f>N21</f>
        <v>0</v>
      </c>
      <c r="S35" s="15">
        <f>R35*Q35</f>
        <v>0</v>
      </c>
      <c r="U35" s="17" t="s">
        <v>22</v>
      </c>
      <c r="V35" s="18"/>
      <c r="W35" s="19">
        <f>W28-W34</f>
        <v>2800</v>
      </c>
      <c r="X35" s="22"/>
    </row>
    <row r="36" spans="15:24" ht="15.75" x14ac:dyDescent="0.25">
      <c r="R36" s="6" t="s">
        <v>33</v>
      </c>
      <c r="S36" s="16">
        <f>SUM(S35:S35)</f>
        <v>0</v>
      </c>
      <c r="U36" s="17" t="s">
        <v>15</v>
      </c>
      <c r="V36" s="18"/>
      <c r="W36" s="19">
        <f>W27</f>
        <v>13200</v>
      </c>
      <c r="X36" s="22"/>
    </row>
    <row r="37" spans="15:24" ht="15.75" x14ac:dyDescent="0.25">
      <c r="R37" s="6" t="s">
        <v>24</v>
      </c>
      <c r="S37" s="16">
        <f>S36*90%</f>
        <v>0</v>
      </c>
      <c r="U37" s="23"/>
      <c r="V37" s="18"/>
      <c r="W37" s="19"/>
      <c r="X37" s="22"/>
    </row>
    <row r="38" spans="15:24" ht="15.75" x14ac:dyDescent="0.25">
      <c r="R38" s="6" t="s">
        <v>34</v>
      </c>
      <c r="S38" s="16">
        <f>S36*80%</f>
        <v>0</v>
      </c>
      <c r="U38" s="28" t="s">
        <v>23</v>
      </c>
      <c r="V38" s="29"/>
      <c r="W38" s="20">
        <f>W36+W35</f>
        <v>16000</v>
      </c>
      <c r="X38" s="22"/>
    </row>
    <row r="39" spans="15:24" ht="15.75" x14ac:dyDescent="0.25">
      <c r="S39" s="10"/>
      <c r="T39" s="10"/>
      <c r="U39" s="23"/>
      <c r="V39" s="23"/>
      <c r="W39" s="24"/>
      <c r="X39" s="24"/>
    </row>
    <row r="40" spans="15:24" ht="15.75" x14ac:dyDescent="0.25">
      <c r="S40" s="10"/>
      <c r="T40" s="10"/>
      <c r="U40" s="28" t="s">
        <v>37</v>
      </c>
      <c r="V40" s="30"/>
      <c r="W40" s="25">
        <v>585</v>
      </c>
      <c r="X40" s="24"/>
    </row>
    <row r="41" spans="15:24" ht="15.75" x14ac:dyDescent="0.25">
      <c r="P41" s="13" t="s">
        <v>29</v>
      </c>
      <c r="S41" s="10"/>
      <c r="T41" s="11"/>
      <c r="U41" s="17" t="s">
        <v>42</v>
      </c>
      <c r="V41" s="31"/>
      <c r="W41" s="32">
        <f>W38*W40+X42</f>
        <v>9360000</v>
      </c>
      <c r="X41" s="33"/>
    </row>
    <row r="42" spans="15:24" ht="15.75" x14ac:dyDescent="0.25">
      <c r="S42" s="11"/>
      <c r="T42" s="10"/>
      <c r="U42" s="17" t="s">
        <v>24</v>
      </c>
      <c r="V42" s="23"/>
      <c r="W42" s="34">
        <f>W41*0.9</f>
        <v>8424000</v>
      </c>
      <c r="X42" s="35"/>
    </row>
    <row r="43" spans="15:24" ht="15.75" x14ac:dyDescent="0.25">
      <c r="S43" s="10"/>
      <c r="T43" s="10"/>
      <c r="U43" s="17" t="s">
        <v>25</v>
      </c>
      <c r="V43" s="23"/>
      <c r="W43" s="34">
        <f>W41*0.8</f>
        <v>7488000</v>
      </c>
      <c r="X43" s="34"/>
    </row>
    <row r="44" spans="15:24" ht="15.75" x14ac:dyDescent="0.25">
      <c r="O44" s="10"/>
      <c r="P44" s="10"/>
      <c r="Q44" s="10"/>
      <c r="R44" s="10"/>
      <c r="S44" s="10"/>
      <c r="T44" s="10"/>
      <c r="U44" s="17"/>
      <c r="V44" s="23"/>
      <c r="W44" s="36"/>
      <c r="X44" s="24"/>
    </row>
    <row r="45" spans="15:24" ht="15.75" x14ac:dyDescent="0.25">
      <c r="U45" s="37" t="s">
        <v>26</v>
      </c>
      <c r="V45" s="38"/>
      <c r="W45" s="39">
        <f>W26*W40</f>
        <v>1638000</v>
      </c>
      <c r="X45" s="39"/>
    </row>
    <row r="46" spans="15:24" ht="15.75" x14ac:dyDescent="0.25">
      <c r="U46" s="17" t="s">
        <v>27</v>
      </c>
      <c r="V46" s="23"/>
      <c r="W46" s="36"/>
      <c r="X46" s="36"/>
    </row>
    <row r="47" spans="15:24" ht="15.75" x14ac:dyDescent="0.25">
      <c r="U47" s="40" t="s">
        <v>28</v>
      </c>
      <c r="V47" s="36"/>
      <c r="W47" s="34">
        <f>W41*0.025/12</f>
        <v>19500</v>
      </c>
      <c r="X47" s="34"/>
    </row>
  </sheetData>
  <mergeCells count="3">
    <mergeCell ref="A14:R14"/>
    <mergeCell ref="A2:R2"/>
    <mergeCell ref="P32:T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T44"/>
  <sheetViews>
    <sheetView topLeftCell="D1" zoomScaleNormal="100" workbookViewId="0">
      <selection activeCell="Q19" sqref="Q19"/>
    </sheetView>
  </sheetViews>
  <sheetFormatPr defaultRowHeight="15" x14ac:dyDescent="0.25"/>
  <cols>
    <col min="17" max="17" width="19.5703125" customWidth="1"/>
  </cols>
  <sheetData>
    <row r="8" spans="17:20" x14ac:dyDescent="0.25">
      <c r="Q8">
        <v>3582177</v>
      </c>
      <c r="S8">
        <v>27.98</v>
      </c>
      <c r="T8">
        <f>S8*10.764</f>
        <v>301.17671999999999</v>
      </c>
    </row>
    <row r="9" spans="17:20" x14ac:dyDescent="0.25">
      <c r="Q9">
        <v>214950</v>
      </c>
    </row>
    <row r="10" spans="17:20" x14ac:dyDescent="0.25">
      <c r="Q10">
        <v>30000</v>
      </c>
    </row>
    <row r="11" spans="17:20" x14ac:dyDescent="0.25">
      <c r="Q11">
        <f>SUM(Q8:Q10)</f>
        <v>3827127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2:Q15"/>
  <sheetViews>
    <sheetView topLeftCell="D9" workbookViewId="0">
      <selection activeCell="Q12" sqref="Q12:Q15"/>
    </sheetView>
  </sheetViews>
  <sheetFormatPr defaultRowHeight="15" x14ac:dyDescent="0.25"/>
  <cols>
    <col min="17" max="17" width="21.85546875" customWidth="1"/>
  </cols>
  <sheetData>
    <row r="12" spans="17:17" x14ac:dyDescent="0.25">
      <c r="Q12">
        <v>3474000</v>
      </c>
    </row>
    <row r="13" spans="17:17" x14ac:dyDescent="0.25">
      <c r="Q13">
        <v>208450</v>
      </c>
    </row>
    <row r="14" spans="17:17" x14ac:dyDescent="0.25">
      <c r="Q14">
        <v>30000</v>
      </c>
    </row>
    <row r="15" spans="17:17" x14ac:dyDescent="0.25">
      <c r="Q15">
        <f>SUM(Q12:Q14)</f>
        <v>3712450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A4" zoomScaleNormal="100" workbookViewId="0">
      <selection activeCell="Q13" sqref="Q13"/>
    </sheetView>
  </sheetViews>
  <sheetFormatPr defaultRowHeight="15" x14ac:dyDescent="0.25"/>
  <cols>
    <col min="14" max="14" width="16.140625" customWidth="1"/>
  </cols>
  <sheetData>
    <row r="2" spans="1:17" x14ac:dyDescent="0.25">
      <c r="A2" s="6"/>
    </row>
    <row r="6" spans="1:17" x14ac:dyDescent="0.25">
      <c r="N6">
        <v>3616000</v>
      </c>
    </row>
    <row r="7" spans="1:17" x14ac:dyDescent="0.25">
      <c r="N7">
        <v>216970</v>
      </c>
    </row>
    <row r="8" spans="1:17" x14ac:dyDescent="0.25">
      <c r="N8">
        <v>30000</v>
      </c>
    </row>
    <row r="9" spans="1:17" x14ac:dyDescent="0.25">
      <c r="N9">
        <f>SUM(N6:N8)</f>
        <v>3862970</v>
      </c>
    </row>
    <row r="12" spans="1:17" x14ac:dyDescent="0.25">
      <c r="P12">
        <v>28.96</v>
      </c>
      <c r="Q12">
        <f>P12*10.764</f>
        <v>311.72543999999999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:M19"/>
  <sheetViews>
    <sheetView zoomScaleNormal="100" workbookViewId="0">
      <selection activeCell="M11" sqref="M11"/>
    </sheetView>
  </sheetViews>
  <sheetFormatPr defaultRowHeight="15" x14ac:dyDescent="0.25"/>
  <sheetData>
    <row r="10" spans="12:13" x14ac:dyDescent="0.25">
      <c r="L10">
        <v>44.3</v>
      </c>
      <c r="M10">
        <f>L10*10.764</f>
        <v>476.84519999999992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0:Q10"/>
  <sheetViews>
    <sheetView topLeftCell="A7" zoomScaleNormal="100" workbookViewId="0">
      <selection activeCell="Q11" sqref="Q11"/>
    </sheetView>
  </sheetViews>
  <sheetFormatPr defaultRowHeight="15" x14ac:dyDescent="0.25"/>
  <sheetData>
    <row r="10" spans="16:17" x14ac:dyDescent="0.25">
      <c r="P10">
        <v>37.9</v>
      </c>
      <c r="Q10">
        <f>P10*10.764</f>
        <v>407.95559999999995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8:Y13"/>
  <sheetViews>
    <sheetView topLeftCell="I7" zoomScaleNormal="100" workbookViewId="0">
      <selection activeCell="Y10" sqref="Y10:Y13"/>
    </sheetView>
  </sheetViews>
  <sheetFormatPr defaultRowHeight="15" x14ac:dyDescent="0.25"/>
  <cols>
    <col min="25" max="25" width="14.140625" customWidth="1"/>
  </cols>
  <sheetData>
    <row r="8" spans="22:25" x14ac:dyDescent="0.25">
      <c r="V8">
        <v>40.64</v>
      </c>
      <c r="W8">
        <f>V8*10.764</f>
        <v>437.44896</v>
      </c>
    </row>
    <row r="10" spans="22:25" x14ac:dyDescent="0.25">
      <c r="Y10">
        <v>4966998</v>
      </c>
    </row>
    <row r="11" spans="22:25" x14ac:dyDescent="0.25">
      <c r="Y11">
        <v>298100</v>
      </c>
    </row>
    <row r="12" spans="22:25" x14ac:dyDescent="0.25">
      <c r="Y12">
        <v>30000</v>
      </c>
    </row>
    <row r="13" spans="22:25" x14ac:dyDescent="0.25">
      <c r="Y13">
        <f>SUM(Y10:Y12)</f>
        <v>5295098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E36" sqref="E36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9" sqref="L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2025-03-18T13:00:02Z</dcterms:modified>
</cp:coreProperties>
</file>