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Kirti Dushant Koli\"/>
    </mc:Choice>
  </mc:AlternateContent>
  <xr:revisionPtr revIDLastSave="0" documentId="13_ncr:1_{2CF134A0-B7A8-45A8-AED3-6802EB853B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Area page" sheetId="19" r:id="rId6"/>
    <sheet name="RR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5" i="4" l="1"/>
  <c r="C17" i="4"/>
  <c r="C18" i="4"/>
  <c r="C19" i="4"/>
  <c r="C20" i="4"/>
  <c r="C21" i="4"/>
  <c r="C22" i="4"/>
  <c r="C23" i="4"/>
  <c r="C16" i="4"/>
  <c r="B8" i="4"/>
  <c r="B7" i="4"/>
  <c r="B5" i="4"/>
  <c r="C4" i="4"/>
  <c r="C6" i="4"/>
  <c r="C9" i="4"/>
  <c r="C10" i="4"/>
  <c r="C3" i="4"/>
  <c r="H37" i="4"/>
  <c r="H35" i="4"/>
  <c r="H34" i="4"/>
  <c r="X20" i="4"/>
  <c r="V26" i="4" s="1"/>
  <c r="R36" i="4"/>
  <c r="R35" i="4"/>
  <c r="R34" i="4"/>
  <c r="R33" i="4"/>
  <c r="Q19" i="4"/>
  <c r="Q1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8" i="4" l="1"/>
  <c r="V16" i="4"/>
  <c r="V10" i="4" l="1"/>
  <c r="V12" i="4"/>
  <c r="V13" i="4" l="1"/>
  <c r="V14" i="4" s="1"/>
  <c r="V15" i="4" s="1"/>
  <c r="V18" i="4" s="1"/>
  <c r="A6" i="4"/>
  <c r="I6" i="4"/>
  <c r="J6" i="4"/>
  <c r="V21" i="4" l="1"/>
  <c r="G6" i="4"/>
  <c r="D6" i="4"/>
  <c r="H6" i="4" s="1"/>
  <c r="F6" i="4"/>
  <c r="V23" i="4" l="1"/>
  <c r="V24" i="4" s="1"/>
  <c r="P25" i="4"/>
  <c r="Q25" i="4" s="1"/>
  <c r="V28" i="4" l="1"/>
  <c r="U36" i="4"/>
  <c r="U37" i="4"/>
  <c r="V25" i="4"/>
  <c r="U38" i="4" s="1"/>
  <c r="J18" i="4"/>
  <c r="I18" i="4"/>
  <c r="J17" i="4"/>
  <c r="I17" i="4"/>
  <c r="J16" i="4"/>
  <c r="I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E13" i="4"/>
  <c r="B13" i="4"/>
  <c r="C13" i="4" s="1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J10" i="4"/>
  <c r="I10" i="4"/>
  <c r="E10" i="4"/>
  <c r="A10" i="4"/>
  <c r="J9" i="4"/>
  <c r="I9" i="4"/>
  <c r="A9" i="4"/>
  <c r="J8" i="4"/>
  <c r="I8" i="4"/>
  <c r="A8" i="4"/>
  <c r="C12" i="4" l="1"/>
  <c r="D12" i="4" s="1"/>
  <c r="H12" i="4" s="1"/>
  <c r="D9" i="4"/>
  <c r="H9" i="4" s="1"/>
  <c r="G10" i="4"/>
  <c r="D11" i="4"/>
  <c r="H11" i="4" s="1"/>
  <c r="D8" i="4"/>
  <c r="H8" i="4" s="1"/>
  <c r="F8" i="4"/>
  <c r="F9" i="4"/>
  <c r="F10" i="4"/>
  <c r="F11" i="4"/>
  <c r="F12" i="4"/>
  <c r="G12" i="4" l="1"/>
  <c r="G9" i="4"/>
  <c r="G11" i="4"/>
  <c r="G8" i="4"/>
  <c r="D10" i="4"/>
  <c r="H10" i="4" s="1"/>
  <c r="J5" i="4"/>
  <c r="I5" i="4"/>
  <c r="A5" i="4"/>
  <c r="J4" i="4"/>
  <c r="I4" i="4"/>
  <c r="A4" i="4"/>
  <c r="J3" i="4"/>
  <c r="I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J7" i="4" l="1"/>
  <c r="I7" i="4"/>
  <c r="A7" i="4"/>
  <c r="D7" i="4" l="1"/>
  <c r="H7" i="4" s="1"/>
  <c r="F7" i="4"/>
  <c r="B25" i="4"/>
  <c r="J25" i="4"/>
  <c r="I25" i="4"/>
  <c r="E25" i="4"/>
  <c r="A25" i="4"/>
  <c r="B24" i="4"/>
  <c r="J24" i="4"/>
  <c r="I24" i="4"/>
  <c r="E24" i="4"/>
  <c r="A24" i="4"/>
  <c r="B23" i="4"/>
  <c r="J23" i="4"/>
  <c r="I23" i="4"/>
  <c r="A23" i="4"/>
  <c r="J22" i="4"/>
  <c r="I22" i="4"/>
  <c r="A22" i="4"/>
  <c r="J21" i="4"/>
  <c r="I21" i="4"/>
  <c r="A21" i="4"/>
  <c r="J20" i="4"/>
  <c r="I20" i="4"/>
  <c r="A20" i="4"/>
  <c r="J19" i="4"/>
  <c r="I19" i="4"/>
  <c r="C24" i="4" l="1"/>
  <c r="D24" i="4" s="1"/>
  <c r="H24" i="4" s="1"/>
  <c r="G21" i="4"/>
  <c r="D22" i="4"/>
  <c r="H22" i="4" s="1"/>
  <c r="C25" i="4"/>
  <c r="D25" i="4" s="1"/>
  <c r="H25" i="4" s="1"/>
  <c r="D23" i="4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3" i="4"/>
  <c r="G24" i="4"/>
  <c r="G22" i="4" l="1"/>
  <c r="D21" i="4"/>
  <c r="H21" i="4" s="1"/>
  <c r="G25" i="4"/>
  <c r="G19" i="4"/>
</calcChain>
</file>

<file path=xl/sharedStrings.xml><?xml version="1.0" encoding="utf-8"?>
<sst xmlns="http://schemas.openxmlformats.org/spreadsheetml/2006/main" count="72" uniqueCount="59">
  <si>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</si>
  <si>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</si>
  <si>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</si>
  <si>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</si>
  <si>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</si>
  <si>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</si>
  <si>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</si>
  <si>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</si>
  <si>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</si>
  <si>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</si>
  <si>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</si>
  <si>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</si>
  <si>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</si>
  <si>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</si>
  <si>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</si>
  <si>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</si>
  <si>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</si>
  <si>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</si>
  <si>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</si>
  <si>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</si>
  <si>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</si>
  <si>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</si>
  <si>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</si>
  <si>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</si>
  <si>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</si>
  <si>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</si>
  <si>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</si>
  <si>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</si>
  <si>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</si>
  <si>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</si>
  <si>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</si>
  <si>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</si>
  <si>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</si>
  <si>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</si>
  <si>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</si>
  <si>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</si>
  <si>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As per O.C</t>
  </si>
  <si>
    <t>Sq. M.</t>
  </si>
  <si>
    <t>Sq. Ft.</t>
  </si>
  <si>
    <t>As per Agreement</t>
  </si>
  <si>
    <t>CA</t>
  </si>
  <si>
    <t>FB</t>
  </si>
  <si>
    <t>Tot CA</t>
  </si>
  <si>
    <t>FMV</t>
  </si>
  <si>
    <t>Flat No. ---</t>
  </si>
  <si>
    <t>Lead No. - 14951</t>
  </si>
  <si>
    <t>page</t>
  </si>
  <si>
    <t>Bal</t>
  </si>
  <si>
    <t xml:space="preserve">Agreement </t>
  </si>
  <si>
    <t>BUA</t>
  </si>
  <si>
    <t>CA -Flat No.1206</t>
  </si>
  <si>
    <t>Kirti Dushant Koli</t>
  </si>
  <si>
    <t>31.12.2020</t>
  </si>
  <si>
    <t>2 BHK</t>
  </si>
  <si>
    <t>Lead No. 14951</t>
  </si>
  <si>
    <t>SBI - RACPC Sion - Kirti Dushant Koli - Residential Flat No. 1206, 12th Floor, Raghav One, Nehru Nagar Mhada Layput, Mother Dairy ROad, Village - Kurla, Kurla, Mumbai, 400024</t>
  </si>
  <si>
    <t>SBI (RACPC Sion Branch)</t>
  </si>
  <si>
    <t>SBI - RACPC Sion</t>
  </si>
  <si>
    <t>1.35 to 1.45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</si>
</sst>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12" fillId="0" borderId="0" xfId="0" applyNumberFormat="1" applyFont="1" applyAlignment="1">
      <alignment wrapText="1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0" fillId="4" borderId="0" xfId="0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/>
    </xf>
    <xf numFmtId="0" fontId="2" fillId="4" borderId="0" xfId="0" applyFont="1" applyFill="1"/>
    <xf numFmtId="43" fontId="3" fillId="0" borderId="0" xfId="1" applyFont="1"/>
    <xf numFmtId="1" fontId="2" fillId="4" borderId="0" xfId="0" applyNumberFormat="1" applyFont="1" applyFill="1" applyAlignment="1">
      <alignment horizontal="center"/>
    </xf>
    <xf numFmtId="1" fontId="6" fillId="0" borderId="0" xfId="0" applyNumberFormat="1" applyFont="1"/>
    <xf numFmtId="43" fontId="14" fillId="0" borderId="9" xfId="1" applyFont="1" applyFill="1" applyBorder="1"/>
    <xf numFmtId="0" fontId="2" fillId="4" borderId="0" xfId="0" applyFont="1" applyFill="1" applyAlignment="1">
      <alignment wrapText="1"/>
    </xf>
    <xf numFmtId="43" fontId="6" fillId="4" borderId="0" xfId="1" applyFont="1" applyFill="1" applyBorder="1"/>
    <xf numFmtId="2" fontId="9" fillId="4" borderId="0" xfId="0" applyNumberFormat="1" applyFont="1" applyFill="1"/>
    <xf numFmtId="43" fontId="2" fillId="4" borderId="0" xfId="1" applyFont="1" applyFill="1"/>
    <xf numFmtId="0" fontId="1" fillId="4" borderId="0" xfId="0" applyFont="1" applyFill="1"/>
    <xf numFmtId="0" fontId="15" fillId="4" borderId="0" xfId="0" applyFont="1" applyFill="1"/>
    <xf numFmtId="0" fontId="14" fillId="4" borderId="0" xfId="0" applyFont="1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1" fillId="0" borderId="0" xfId="0" applyFont="1" applyFill="1"/>
    <xf numFmtId="0" fontId="14" fillId="0" borderId="9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74544</xdr:colOff>
      <xdr:row>38</xdr:row>
      <xdr:rowOff>8283</xdr:rowOff>
    </xdr:from>
    <xdr:to>
      <xdr:col>29</xdr:col>
      <xdr:colOff>306416</xdr:colOff>
      <xdr:row>49</xdr:row>
      <xdr:rowOff>37154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52274-2C9C-288C-9370-F1A60E38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544" y="9450457"/>
          <a:ext cx="17509394" cy="2124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360019</xdr:colOff>
      <xdr:row>34</xdr:row>
      <xdr:rowOff>156463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F21BEF-00D7-1DB7-06AE-685201F3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63635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388598</xdr:colOff>
      <xdr:row>43</xdr:row>
      <xdr:rowOff>42386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89AA8B-9960-6613-A8FB-03A018C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0"/>
          <a:ext cx="8945223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31323-B58E-87EE-E0ED-778F5981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82783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487034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BBC103-06A8-7D0C-A258-F59C0175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9021434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448929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37925-763C-7985-F37A-197AFB0B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983329" cy="8087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20</xdr:col>
      <xdr:colOff>363447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F91C0-0D73-BC7C-FD31-8888F0A5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10726647" cy="808785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18</xdr:col>
      <xdr:colOff>277540</xdr:colOff>
      <xdr:row>78</xdr:row>
      <xdr:rowOff>181904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380B4A-DC6B-60CB-CCDD-5CB74695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8382000"/>
          <a:ext cx="9421540" cy="665890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14</xdr:col>
      <xdr:colOff>591568</xdr:colOff>
      <xdr:row>120</xdr:row>
      <xdr:rowOff>143985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53EC1E-4755-AD2B-904D-E376AC62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15049500"/>
          <a:ext cx="7297168" cy="79544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12</xdr:col>
      <xdr:colOff>458030</xdr:colOff>
      <xdr:row>161</xdr:row>
      <xdr:rowOff>162958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5B1D28-6D9E-C717-E969-7A3FBE63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" y="23431500"/>
          <a:ext cx="5944430" cy="74019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18</xdr:col>
      <xdr:colOff>106066</xdr:colOff>
      <xdr:row>203</xdr:row>
      <xdr:rowOff>1064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4BB92A-53D0-B8BA-5002-D4C10492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31051500"/>
          <a:ext cx="9250066" cy="762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19</xdr:col>
      <xdr:colOff>43796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4C719-A977-51D2-CDDE-F90FE4FA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7" y="0"/>
          <a:ext cx="10478962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9"/>
  <sheetViews>
    <sheetView tabSelected="1" topLeftCell="H7" zoomScale="115" zoomScaleNormal="115" workbookViewId="0">
      <selection activeCell="V28" sqref="V28"/>
    </sheetView>
  </sheetViews>
  <sheetFormatPr defaultRowHeight="15" x14ac:dyDescent="0.25"/>
  <cols>
    <col min="1" max="1" width="7.57031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7.42578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1" max="21" width="19.140625" customWidth="1"/>
    <col min="22" max="22" width="19" style="25" customWidth="1"/>
    <col min="23" max="23" width="14.14062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U1" s="64" t="s">
        <v>45</v>
      </c>
      <c r="V1" s="33"/>
    </row>
    <row r="2" spans="1:26" s="1" customFormat="1" ht="44.25" customHeight="1" x14ac:dyDescent="0.25">
      <c r="A2" s="71" t="s">
        <v>26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23"/>
      <c r="T2" s="72" t="s">
        <v>55</v>
      </c>
      <c r="U2" s="72"/>
      <c r="V2" s="72"/>
      <c r="W2" s="72"/>
      <c r="X2" s="72"/>
      <c r="Y2" s="72"/>
    </row>
    <row r="3" spans="1:26" x14ac:dyDescent="0.25">
      <c r="A3" s="4">
        <f t="shared" ref="A3:A6" si="0">N3</f>
        <v>0</v>
      </c>
      <c r="B3" s="4">
        <v>365</v>
      </c>
      <c r="C3" s="4">
        <f>B3*1.1</f>
        <v>401.50000000000006</v>
      </c>
      <c r="D3" s="4">
        <f t="shared" ref="D3:D6" si="1">C3*1.2</f>
        <v>481.80000000000007</v>
      </c>
      <c r="E3" s="5">
        <v>8563000</v>
      </c>
      <c r="F3" s="68">
        <f t="shared" ref="F3:F6" si="2">ROUND((E3/B3),0)</f>
        <v>23460</v>
      </c>
      <c r="G3" s="4">
        <f t="shared" ref="G3:G6" si="3">ROUND((E3/C3),0)</f>
        <v>21328</v>
      </c>
      <c r="H3" s="4">
        <f t="shared" ref="H3:H6" si="4">ROUND((E3/D3),0)</f>
        <v>17773</v>
      </c>
      <c r="I3" s="4" t="e">
        <f>#REF!</f>
        <v>#REF!</v>
      </c>
      <c r="J3" s="4" t="e">
        <f>#REF!</f>
        <v>#REF!</v>
      </c>
      <c r="O3">
        <v>0</v>
      </c>
      <c r="P3" s="25">
        <f t="shared" ref="P3:P12" si="5">O3/1.2</f>
        <v>0</v>
      </c>
      <c r="Q3" s="25">
        <v>660</v>
      </c>
      <c r="R3" s="2">
        <v>18100000</v>
      </c>
      <c r="S3" s="2"/>
      <c r="T3" s="72"/>
      <c r="U3" s="72"/>
      <c r="V3" s="72"/>
      <c r="W3" s="72"/>
      <c r="X3" s="72"/>
      <c r="Y3" s="72"/>
    </row>
    <row r="4" spans="1:26" ht="15.75" thickBot="1" x14ac:dyDescent="0.3">
      <c r="A4" s="4">
        <f t="shared" si="0"/>
        <v>0</v>
      </c>
      <c r="B4" s="4">
        <v>629</v>
      </c>
      <c r="C4" s="4">
        <f t="shared" ref="C4:C10" si="6">B4*1.1</f>
        <v>691.90000000000009</v>
      </c>
      <c r="D4" s="4">
        <f t="shared" si="1"/>
        <v>830.28000000000009</v>
      </c>
      <c r="E4" s="5">
        <v>18600000</v>
      </c>
      <c r="F4" s="75">
        <f t="shared" si="2"/>
        <v>29571</v>
      </c>
      <c r="G4" s="4">
        <f t="shared" si="3"/>
        <v>26882</v>
      </c>
      <c r="H4" s="4">
        <f t="shared" si="4"/>
        <v>22402</v>
      </c>
      <c r="I4" s="4" t="e">
        <f>#REF!</f>
        <v>#REF!</v>
      </c>
      <c r="J4" s="4" t="e">
        <f>#REF!</f>
        <v>#REF!</v>
      </c>
      <c r="O4">
        <v>0</v>
      </c>
      <c r="P4" s="25">
        <f t="shared" si="5"/>
        <v>0</v>
      </c>
      <c r="Q4" s="25">
        <v>590</v>
      </c>
      <c r="R4" s="2">
        <v>17000000</v>
      </c>
      <c r="S4" s="2"/>
    </row>
    <row r="5" spans="1:26" ht="19.5" customHeight="1" x14ac:dyDescent="0.25">
      <c r="A5" s="4">
        <f t="shared" si="0"/>
        <v>0</v>
      </c>
      <c r="B5" s="4">
        <f>C5/1.1</f>
        <v>458.18181818181813</v>
      </c>
      <c r="C5" s="4">
        <v>504</v>
      </c>
      <c r="D5" s="4">
        <f t="shared" si="1"/>
        <v>604.79999999999995</v>
      </c>
      <c r="E5" s="5">
        <v>10000000</v>
      </c>
      <c r="F5" s="68">
        <f t="shared" si="2"/>
        <v>21825</v>
      </c>
      <c r="G5" s="4">
        <f t="shared" si="3"/>
        <v>19841</v>
      </c>
      <c r="H5" s="4">
        <f t="shared" si="4"/>
        <v>16534</v>
      </c>
      <c r="I5" s="4" t="e">
        <f>#REF!</f>
        <v>#REF!</v>
      </c>
      <c r="J5" s="4" t="e">
        <f>#REF!</f>
        <v>#REF!</v>
      </c>
      <c r="O5">
        <v>0</v>
      </c>
      <c r="P5" s="25">
        <f t="shared" si="5"/>
        <v>0</v>
      </c>
      <c r="Q5" s="25">
        <v>775</v>
      </c>
      <c r="R5" s="2">
        <v>22500000</v>
      </c>
      <c r="S5" s="2"/>
      <c r="T5" s="42" t="s">
        <v>11</v>
      </c>
      <c r="U5" s="29"/>
      <c r="V5" s="30">
        <f>V6+V7</f>
        <v>21600</v>
      </c>
      <c r="W5" s="49" t="s">
        <v>35</v>
      </c>
      <c r="X5" s="10"/>
    </row>
    <row r="6" spans="1:26" ht="16.5" customHeight="1" x14ac:dyDescent="0.25">
      <c r="A6" s="4">
        <f t="shared" si="0"/>
        <v>0</v>
      </c>
      <c r="B6" s="4">
        <v>456</v>
      </c>
      <c r="C6" s="4">
        <f t="shared" si="6"/>
        <v>501.6</v>
      </c>
      <c r="D6" s="4">
        <f t="shared" si="1"/>
        <v>601.91999999999996</v>
      </c>
      <c r="E6" s="5">
        <v>11600000</v>
      </c>
      <c r="F6" s="75">
        <f t="shared" si="2"/>
        <v>25439</v>
      </c>
      <c r="G6" s="4">
        <f t="shared" si="3"/>
        <v>23126</v>
      </c>
      <c r="H6" s="4">
        <f t="shared" si="4"/>
        <v>19272</v>
      </c>
      <c r="I6" s="4" t="e">
        <f>#REF!</f>
        <v>#REF!</v>
      </c>
      <c r="J6" s="4" t="e">
        <f>#REF!</f>
        <v>#REF!</v>
      </c>
      <c r="O6">
        <v>0</v>
      </c>
      <c r="P6" s="25">
        <f t="shared" si="5"/>
        <v>0</v>
      </c>
      <c r="Q6" s="25">
        <v>636</v>
      </c>
      <c r="R6" s="2">
        <v>19000000</v>
      </c>
      <c r="S6" s="2"/>
      <c r="T6" s="73" t="s">
        <v>12</v>
      </c>
      <c r="U6" s="74"/>
      <c r="V6" s="26">
        <v>2800</v>
      </c>
      <c r="W6" s="12"/>
      <c r="X6" s="10"/>
    </row>
    <row r="7" spans="1:26" ht="15.75" x14ac:dyDescent="0.25">
      <c r="A7" s="4">
        <f t="shared" ref="A7" si="7">N7</f>
        <v>0</v>
      </c>
      <c r="B7" s="4">
        <f>C7/1.1</f>
        <v>684.5454545454545</v>
      </c>
      <c r="C7" s="4">
        <v>753</v>
      </c>
      <c r="D7" s="4">
        <f t="shared" ref="D7" si="8">C7*1.2</f>
        <v>903.6</v>
      </c>
      <c r="E7" s="5">
        <v>14000000</v>
      </c>
      <c r="F7" s="75">
        <f t="shared" ref="F7" si="9">ROUND((E7/B7),0)</f>
        <v>20452</v>
      </c>
      <c r="G7" s="4">
        <f t="shared" ref="G7" si="10">ROUND((E7/C7),0)</f>
        <v>18592</v>
      </c>
      <c r="H7" s="4">
        <f t="shared" ref="H7" si="11">ROUND((E7/D7),0)</f>
        <v>15494</v>
      </c>
      <c r="I7" s="4" t="e">
        <f>#REF!</f>
        <v>#REF!</v>
      </c>
      <c r="J7" s="4" t="e">
        <f>#REF!</f>
        <v>#REF!</v>
      </c>
      <c r="O7">
        <v>0</v>
      </c>
      <c r="P7" s="25">
        <f t="shared" si="5"/>
        <v>0</v>
      </c>
      <c r="Q7" s="25">
        <v>545</v>
      </c>
      <c r="R7" s="2">
        <v>11400000</v>
      </c>
      <c r="S7" s="2"/>
      <c r="T7" s="13" t="s">
        <v>13</v>
      </c>
      <c r="U7" s="11"/>
      <c r="V7" s="26">
        <v>18800</v>
      </c>
      <c r="W7" s="12"/>
      <c r="X7" s="10"/>
    </row>
    <row r="8" spans="1:26" ht="15.75" x14ac:dyDescent="0.25">
      <c r="A8" s="4">
        <f t="shared" ref="A8:A12" si="12">N8</f>
        <v>0</v>
      </c>
      <c r="B8" s="4">
        <f>C8/1.1</f>
        <v>676.36363636363626</v>
      </c>
      <c r="C8" s="4">
        <v>744</v>
      </c>
      <c r="D8" s="4">
        <f t="shared" ref="D8:D12" si="13">C8*1.2</f>
        <v>892.8</v>
      </c>
      <c r="E8" s="5">
        <v>14000000</v>
      </c>
      <c r="F8" s="68">
        <f t="shared" ref="F8:F12" si="14">ROUND((E8/B8),0)</f>
        <v>20699</v>
      </c>
      <c r="G8" s="4">
        <f t="shared" ref="G8:G12" si="15">ROUND((E8/C8),0)</f>
        <v>18817</v>
      </c>
      <c r="H8" s="4">
        <f t="shared" ref="H8:H12" si="16">ROUND((E8/D8),0)</f>
        <v>15681</v>
      </c>
      <c r="I8" s="4" t="e">
        <f>#REF!</f>
        <v>#REF!</v>
      </c>
      <c r="J8" s="4" t="e">
        <f>#REF!</f>
        <v>#REF!</v>
      </c>
      <c r="O8">
        <v>0</v>
      </c>
      <c r="P8" s="25">
        <f t="shared" si="5"/>
        <v>0</v>
      </c>
      <c r="Q8" s="25">
        <f t="shared" ref="Q8:Q12" si="17">P8/1.2</f>
        <v>0</v>
      </c>
      <c r="R8" s="2">
        <v>0</v>
      </c>
      <c r="S8" s="2"/>
      <c r="T8" s="13" t="s">
        <v>14</v>
      </c>
      <c r="U8" s="11"/>
      <c r="V8" s="26">
        <f>V6</f>
        <v>2800</v>
      </c>
      <c r="W8" s="12"/>
      <c r="X8" s="10"/>
    </row>
    <row r="9" spans="1:26" ht="15.75" x14ac:dyDescent="0.25">
      <c r="A9" s="4">
        <f t="shared" si="12"/>
        <v>0</v>
      </c>
      <c r="B9" s="4">
        <v>373</v>
      </c>
      <c r="C9" s="4">
        <f t="shared" si="6"/>
        <v>410.3</v>
      </c>
      <c r="D9" s="4">
        <f t="shared" si="13"/>
        <v>492.36</v>
      </c>
      <c r="E9" s="5">
        <v>11000000</v>
      </c>
      <c r="F9" s="4">
        <f t="shared" si="14"/>
        <v>29491</v>
      </c>
      <c r="G9" s="4">
        <f t="shared" si="15"/>
        <v>26810</v>
      </c>
      <c r="H9" s="4">
        <f t="shared" si="16"/>
        <v>22341</v>
      </c>
      <c r="I9" s="4" t="e">
        <f>#REF!</f>
        <v>#REF!</v>
      </c>
      <c r="J9" s="4" t="e">
        <f>#REF!</f>
        <v>#REF!</v>
      </c>
      <c r="O9">
        <v>0</v>
      </c>
      <c r="P9" s="25">
        <f t="shared" si="5"/>
        <v>0</v>
      </c>
      <c r="Q9" s="25">
        <f t="shared" si="17"/>
        <v>0</v>
      </c>
      <c r="R9" s="2">
        <v>0</v>
      </c>
      <c r="S9" s="2"/>
      <c r="T9" s="13" t="s">
        <v>15</v>
      </c>
      <c r="U9" s="31"/>
      <c r="V9" s="44">
        <v>0</v>
      </c>
      <c r="W9" s="14">
        <v>2025</v>
      </c>
      <c r="X9" s="35"/>
    </row>
    <row r="10" spans="1:26" ht="15.75" x14ac:dyDescent="0.25">
      <c r="A10" s="4">
        <f t="shared" si="12"/>
        <v>0</v>
      </c>
      <c r="B10" s="4">
        <f t="shared" ref="B10:B12" si="18">Q10</f>
        <v>0</v>
      </c>
      <c r="C10" s="4">
        <f t="shared" si="6"/>
        <v>0</v>
      </c>
      <c r="D10" s="4">
        <f t="shared" si="13"/>
        <v>0</v>
      </c>
      <c r="E10" s="5">
        <f t="shared" ref="E10:E12" si="19">R10</f>
        <v>0</v>
      </c>
      <c r="F10" s="4" t="e">
        <f t="shared" si="14"/>
        <v>#DIV/0!</v>
      </c>
      <c r="G10" s="4" t="e">
        <f t="shared" si="15"/>
        <v>#DIV/0!</v>
      </c>
      <c r="H10" s="4" t="e">
        <f t="shared" si="16"/>
        <v>#DIV/0!</v>
      </c>
      <c r="I10" s="4" t="e">
        <f>#REF!</f>
        <v>#REF!</v>
      </c>
      <c r="J10" s="4" t="e">
        <f>#REF!</f>
        <v>#REF!</v>
      </c>
      <c r="O10">
        <v>0</v>
      </c>
      <c r="P10" s="25">
        <f t="shared" si="5"/>
        <v>0</v>
      </c>
      <c r="Q10" s="25">
        <f t="shared" si="17"/>
        <v>0</v>
      </c>
      <c r="R10" s="2">
        <v>0</v>
      </c>
      <c r="S10" s="2"/>
      <c r="T10" s="13" t="s">
        <v>16</v>
      </c>
      <c r="U10" s="31"/>
      <c r="V10" s="44">
        <f>V11-V9</f>
        <v>60</v>
      </c>
      <c r="W10" s="48">
        <v>2021</v>
      </c>
      <c r="X10" s="35" t="s">
        <v>36</v>
      </c>
      <c r="Y10" s="6"/>
      <c r="Z10" s="6"/>
    </row>
    <row r="11" spans="1:26" ht="15.75" x14ac:dyDescent="0.25">
      <c r="A11" s="4">
        <f t="shared" si="12"/>
        <v>0</v>
      </c>
      <c r="B11" s="4">
        <f t="shared" si="18"/>
        <v>0</v>
      </c>
      <c r="C11" s="4">
        <f t="shared" ref="C11:C14" si="20">B11*1.2</f>
        <v>0</v>
      </c>
      <c r="D11" s="4">
        <f t="shared" si="13"/>
        <v>0</v>
      </c>
      <c r="E11" s="5">
        <f t="shared" si="19"/>
        <v>0</v>
      </c>
      <c r="F11" s="4" t="e">
        <f t="shared" si="14"/>
        <v>#DIV/0!</v>
      </c>
      <c r="G11" s="4" t="e">
        <f t="shared" si="15"/>
        <v>#DIV/0!</v>
      </c>
      <c r="H11" s="4" t="e">
        <f t="shared" si="16"/>
        <v>#DIV/0!</v>
      </c>
      <c r="I11" s="4" t="e">
        <f>#REF!</f>
        <v>#REF!</v>
      </c>
      <c r="J11" s="4" t="e">
        <f>#REF!</f>
        <v>#REF!</v>
      </c>
      <c r="O11">
        <v>0</v>
      </c>
      <c r="P11" s="25">
        <f t="shared" si="5"/>
        <v>0</v>
      </c>
      <c r="Q11" s="25">
        <f t="shared" si="17"/>
        <v>0</v>
      </c>
      <c r="R11" s="2">
        <v>0</v>
      </c>
      <c r="S11" s="2"/>
      <c r="T11" s="13" t="s">
        <v>17</v>
      </c>
      <c r="U11" s="31"/>
      <c r="V11" s="44">
        <v>60</v>
      </c>
      <c r="W11" s="14"/>
      <c r="X11" s="35"/>
    </row>
    <row r="12" spans="1:26" ht="22.5" customHeight="1" x14ac:dyDescent="0.25">
      <c r="A12" s="4">
        <f t="shared" si="12"/>
        <v>0</v>
      </c>
      <c r="B12" s="4">
        <f t="shared" si="18"/>
        <v>0</v>
      </c>
      <c r="C12" s="4">
        <f t="shared" si="20"/>
        <v>0</v>
      </c>
      <c r="D12" s="4">
        <f t="shared" si="13"/>
        <v>0</v>
      </c>
      <c r="E12" s="5">
        <f t="shared" si="19"/>
        <v>0</v>
      </c>
      <c r="F12" s="4" t="e">
        <f t="shared" si="14"/>
        <v>#DIV/0!</v>
      </c>
      <c r="G12" s="4" t="e">
        <f t="shared" si="15"/>
        <v>#DIV/0!</v>
      </c>
      <c r="H12" s="4" t="e">
        <f t="shared" si="16"/>
        <v>#DIV/0!</v>
      </c>
      <c r="I12" s="4" t="e">
        <f>#REF!</f>
        <v>#REF!</v>
      </c>
      <c r="J12" s="4" t="e">
        <f>#REF!</f>
        <v>#REF!</v>
      </c>
      <c r="O12">
        <v>0</v>
      </c>
      <c r="P12" s="25">
        <f t="shared" si="5"/>
        <v>0</v>
      </c>
      <c r="Q12" s="25">
        <f t="shared" si="17"/>
        <v>0</v>
      </c>
      <c r="R12" s="2">
        <v>0</v>
      </c>
      <c r="S12" s="2"/>
      <c r="T12" s="43" t="s">
        <v>34</v>
      </c>
      <c r="U12" s="31"/>
      <c r="V12" s="44">
        <f>(100-10)*V9/V11</f>
        <v>0</v>
      </c>
      <c r="W12" s="14"/>
      <c r="X12" s="35"/>
    </row>
    <row r="13" spans="1:26" ht="15.75" x14ac:dyDescent="0.25">
      <c r="A13" s="4">
        <f t="shared" ref="A13:A14" si="21">N13</f>
        <v>0</v>
      </c>
      <c r="B13" s="4">
        <f t="shared" ref="B13:B14" si="22">Q13</f>
        <v>0</v>
      </c>
      <c r="C13" s="4">
        <f t="shared" si="20"/>
        <v>0</v>
      </c>
      <c r="D13" s="4">
        <f t="shared" ref="D13:D14" si="23">C13*1.2</f>
        <v>0</v>
      </c>
      <c r="E13" s="5">
        <f t="shared" ref="E13:E14" si="24">R13</f>
        <v>0</v>
      </c>
      <c r="F13" s="4" t="e">
        <f t="shared" ref="F13:F14" si="25">ROUND((E13/B13),0)</f>
        <v>#DIV/0!</v>
      </c>
      <c r="G13" s="4" t="e">
        <f t="shared" ref="G13:G14" si="26">ROUND((E13/C13),0)</f>
        <v>#DIV/0!</v>
      </c>
      <c r="H13" s="4" t="e">
        <f t="shared" ref="H13:H14" si="27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28">O13/1.2</f>
        <v>0</v>
      </c>
      <c r="Q13" s="25">
        <f t="shared" ref="Q13" si="29">P13/1.2</f>
        <v>0</v>
      </c>
      <c r="R13" s="2">
        <v>0</v>
      </c>
      <c r="S13" s="2"/>
      <c r="T13" s="13"/>
      <c r="U13" s="45"/>
      <c r="V13" s="44">
        <f>V12%</f>
        <v>0</v>
      </c>
      <c r="W13" s="46"/>
      <c r="X13" s="36"/>
    </row>
    <row r="14" spans="1:26" ht="15.75" x14ac:dyDescent="0.25">
      <c r="A14" s="4">
        <f t="shared" si="21"/>
        <v>0</v>
      </c>
      <c r="B14" s="4">
        <f t="shared" si="22"/>
        <v>0</v>
      </c>
      <c r="C14" s="4">
        <f t="shared" si="20"/>
        <v>0</v>
      </c>
      <c r="D14" s="4">
        <f t="shared" si="23"/>
        <v>0</v>
      </c>
      <c r="E14" s="5">
        <f t="shared" si="24"/>
        <v>0</v>
      </c>
      <c r="F14" s="4" t="e">
        <f t="shared" si="25"/>
        <v>#DIV/0!</v>
      </c>
      <c r="G14" s="4" t="e">
        <f t="shared" si="26"/>
        <v>#DIV/0!</v>
      </c>
      <c r="H14" s="4" t="e">
        <f t="shared" si="27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30">O14/1.2</f>
        <v>0</v>
      </c>
      <c r="Q14" s="25">
        <f t="shared" ref="Q14" si="31">P14/1.2</f>
        <v>0</v>
      </c>
      <c r="R14" s="2">
        <v>0</v>
      </c>
      <c r="S14" s="2"/>
      <c r="T14" s="13" t="s">
        <v>18</v>
      </c>
      <c r="U14" s="11"/>
      <c r="V14" s="26">
        <f>V8*V13</f>
        <v>0</v>
      </c>
      <c r="W14" s="12"/>
      <c r="X14" s="10"/>
    </row>
    <row r="15" spans="1:26" ht="36.75" customHeight="1" x14ac:dyDescent="0.25">
      <c r="A15" s="71" t="s">
        <v>27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23"/>
      <c r="T15" s="13" t="s">
        <v>19</v>
      </c>
      <c r="U15" s="11"/>
      <c r="V15" s="26">
        <f>V8-V14</f>
        <v>2800</v>
      </c>
      <c r="W15" s="12"/>
      <c r="X15" s="10"/>
    </row>
    <row r="16" spans="1:26" ht="15.75" x14ac:dyDescent="0.25">
      <c r="A16" s="4">
        <v>203</v>
      </c>
      <c r="B16" s="4">
        <v>608</v>
      </c>
      <c r="C16" s="4">
        <f>B16*1.1</f>
        <v>668.80000000000007</v>
      </c>
      <c r="D16" s="4">
        <f t="shared" ref="D16:D18" si="32">C16*1.2</f>
        <v>802.56000000000006</v>
      </c>
      <c r="E16" s="5">
        <v>12600000</v>
      </c>
      <c r="F16" s="68">
        <f t="shared" ref="F16:F18" si="33">ROUND((E16/B16),0)</f>
        <v>20724</v>
      </c>
      <c r="G16" s="4">
        <f t="shared" ref="G16:G18" si="34">ROUND((E16/C16),0)</f>
        <v>18840</v>
      </c>
      <c r="H16" s="4">
        <f t="shared" ref="H16:H18" si="35">ROUND((E16/D16),0)</f>
        <v>15700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36">O16/1.2</f>
        <v>0</v>
      </c>
      <c r="Q16" s="25">
        <v>682</v>
      </c>
      <c r="R16" s="2">
        <v>21030000</v>
      </c>
      <c r="S16" s="2"/>
      <c r="T16" s="13" t="s">
        <v>13</v>
      </c>
      <c r="U16" s="11"/>
      <c r="V16" s="26">
        <f>V7</f>
        <v>18800</v>
      </c>
      <c r="W16" s="12"/>
      <c r="X16" s="10"/>
    </row>
    <row r="17" spans="1:26" ht="15.75" x14ac:dyDescent="0.25">
      <c r="A17" s="4">
        <v>507</v>
      </c>
      <c r="B17" s="4">
        <v>422</v>
      </c>
      <c r="C17" s="4">
        <f t="shared" ref="C17:C23" si="37">B17*1.1</f>
        <v>464.20000000000005</v>
      </c>
      <c r="D17" s="4">
        <f t="shared" si="32"/>
        <v>557.04000000000008</v>
      </c>
      <c r="E17" s="5">
        <v>8430762</v>
      </c>
      <c r="F17" s="75">
        <f t="shared" si="33"/>
        <v>19978</v>
      </c>
      <c r="G17" s="4">
        <f t="shared" si="34"/>
        <v>18162</v>
      </c>
      <c r="H17" s="4">
        <f t="shared" si="35"/>
        <v>15135</v>
      </c>
      <c r="I17" s="4" t="e">
        <f>#REF!</f>
        <v>#REF!</v>
      </c>
      <c r="J17" s="4" t="e">
        <f>#REF!</f>
        <v>#REF!</v>
      </c>
      <c r="O17">
        <v>0</v>
      </c>
      <c r="P17" s="25">
        <f t="shared" si="36"/>
        <v>0</v>
      </c>
      <c r="Q17" s="25">
        <v>997.97</v>
      </c>
      <c r="R17" s="2">
        <v>21084100</v>
      </c>
      <c r="S17" s="2"/>
      <c r="T17" s="13"/>
      <c r="U17" s="11"/>
      <c r="V17" s="26"/>
      <c r="W17" s="12"/>
      <c r="X17" s="10"/>
    </row>
    <row r="18" spans="1:26" ht="15.75" x14ac:dyDescent="0.25">
      <c r="A18" s="4">
        <v>1702</v>
      </c>
      <c r="B18" s="4">
        <v>484</v>
      </c>
      <c r="C18" s="4">
        <f t="shared" si="37"/>
        <v>532.40000000000009</v>
      </c>
      <c r="D18" s="4">
        <f t="shared" si="32"/>
        <v>638.88000000000011</v>
      </c>
      <c r="E18" s="5">
        <v>11858000</v>
      </c>
      <c r="F18" s="4">
        <f t="shared" si="33"/>
        <v>24500</v>
      </c>
      <c r="G18" s="4">
        <f t="shared" si="34"/>
        <v>22273</v>
      </c>
      <c r="H18" s="4">
        <f t="shared" si="35"/>
        <v>18561</v>
      </c>
      <c r="I18" s="4" t="e">
        <f>#REF!</f>
        <v>#REF!</v>
      </c>
      <c r="J18" s="4" t="e">
        <f>#REF!</f>
        <v>#REF!</v>
      </c>
      <c r="O18">
        <v>0</v>
      </c>
      <c r="P18" s="25">
        <f t="shared" si="36"/>
        <v>0</v>
      </c>
      <c r="Q18" s="25">
        <f>60.93*10.764</f>
        <v>655.85051999999996</v>
      </c>
      <c r="R18" s="2">
        <v>20645490</v>
      </c>
      <c r="S18" s="2"/>
      <c r="T18" s="13" t="s">
        <v>20</v>
      </c>
      <c r="U18" s="11"/>
      <c r="V18" s="26">
        <f>V16+V15</f>
        <v>21600</v>
      </c>
      <c r="W18" s="12"/>
      <c r="X18" s="10"/>
    </row>
    <row r="19" spans="1:26" ht="15.75" x14ac:dyDescent="0.25">
      <c r="A19" s="4">
        <v>1403</v>
      </c>
      <c r="B19" s="4">
        <v>484</v>
      </c>
      <c r="C19" s="4">
        <f t="shared" si="37"/>
        <v>532.40000000000009</v>
      </c>
      <c r="D19" s="4">
        <f t="shared" ref="D19:D25" si="38">C19*1.2</f>
        <v>638.88000000000011</v>
      </c>
      <c r="E19" s="5">
        <v>9508000</v>
      </c>
      <c r="F19" s="68">
        <f t="shared" ref="F19:F25" si="39">ROUND((E19/B19),0)</f>
        <v>19645</v>
      </c>
      <c r="G19" s="4">
        <f t="shared" ref="G19:G25" si="40">ROUND((E19/C19),0)</f>
        <v>17859</v>
      </c>
      <c r="H19" s="4">
        <f t="shared" ref="H19:H25" si="41">ROUND((E19/D19),0)</f>
        <v>14882</v>
      </c>
      <c r="I19" s="4" t="e">
        <f>#REF!</f>
        <v>#REF!</v>
      </c>
      <c r="J19" s="4" t="e">
        <f>#REF!</f>
        <v>#REF!</v>
      </c>
      <c r="O19">
        <v>0</v>
      </c>
      <c r="P19" s="25">
        <f t="shared" si="36"/>
        <v>0</v>
      </c>
      <c r="Q19" s="25">
        <f>65.05*10.764</f>
        <v>700.19819999999993</v>
      </c>
      <c r="R19" s="2">
        <v>19110000</v>
      </c>
      <c r="S19" s="2"/>
      <c r="T19" s="13"/>
      <c r="U19" s="31"/>
      <c r="V19" s="44"/>
      <c r="W19" s="14"/>
      <c r="X19" s="35"/>
      <c r="Y19" s="40"/>
    </row>
    <row r="20" spans="1:26" ht="15.75" x14ac:dyDescent="0.25">
      <c r="A20" s="4">
        <f t="shared" ref="A20:A25" si="42">N20</f>
        <v>0</v>
      </c>
      <c r="B20" s="4"/>
      <c r="C20" s="4">
        <f t="shared" si="37"/>
        <v>0</v>
      </c>
      <c r="D20" s="4">
        <f t="shared" si="38"/>
        <v>0</v>
      </c>
      <c r="E20" s="5"/>
      <c r="F20" s="4" t="e">
        <f t="shared" si="39"/>
        <v>#DIV/0!</v>
      </c>
      <c r="G20" s="4" t="e">
        <f t="shared" si="40"/>
        <v>#DIV/0!</v>
      </c>
      <c r="H20" s="4" t="e">
        <f t="shared" si="41"/>
        <v>#DIV/0!</v>
      </c>
      <c r="I20" s="4" t="e">
        <f>#REF!</f>
        <v>#REF!</v>
      </c>
      <c r="J20" s="4" t="e">
        <f>#REF!</f>
        <v>#REF!</v>
      </c>
      <c r="O20">
        <v>0</v>
      </c>
      <c r="P20" s="25">
        <f t="shared" si="36"/>
        <v>0</v>
      </c>
      <c r="Q20" s="25">
        <f t="shared" ref="Q20:Q21" si="43">P20/1.2</f>
        <v>0</v>
      </c>
      <c r="R20" s="2">
        <v>0</v>
      </c>
      <c r="S20" s="2"/>
      <c r="T20" s="15" t="s">
        <v>50</v>
      </c>
      <c r="U20" s="32"/>
      <c r="V20" s="26">
        <v>738</v>
      </c>
      <c r="W20" s="14" t="s">
        <v>29</v>
      </c>
      <c r="X20" s="62">
        <f>V20*1.1</f>
        <v>811.80000000000007</v>
      </c>
    </row>
    <row r="21" spans="1:26" ht="15.75" x14ac:dyDescent="0.25">
      <c r="A21" s="4">
        <f t="shared" si="42"/>
        <v>0</v>
      </c>
      <c r="B21" s="4"/>
      <c r="C21" s="4">
        <f t="shared" si="37"/>
        <v>0</v>
      </c>
      <c r="D21" s="4">
        <f t="shared" si="38"/>
        <v>0</v>
      </c>
      <c r="E21" s="5"/>
      <c r="F21" s="4" t="e">
        <f t="shared" si="39"/>
        <v>#DIV/0!</v>
      </c>
      <c r="G21" s="4" t="e">
        <f t="shared" si="40"/>
        <v>#DIV/0!</v>
      </c>
      <c r="H21" s="4" t="e">
        <f t="shared" si="41"/>
        <v>#DIV/0!</v>
      </c>
      <c r="I21" s="4" t="e">
        <f>#REF!</f>
        <v>#REF!</v>
      </c>
      <c r="J21" s="4" t="e">
        <f>#REF!</f>
        <v>#REF!</v>
      </c>
      <c r="O21">
        <v>0</v>
      </c>
      <c r="P21" s="25">
        <f t="shared" si="36"/>
        <v>0</v>
      </c>
      <c r="Q21" s="25">
        <f t="shared" si="43"/>
        <v>0</v>
      </c>
      <c r="R21" s="2">
        <v>0</v>
      </c>
      <c r="S21" s="2"/>
      <c r="T21" s="15" t="s">
        <v>30</v>
      </c>
      <c r="U21" s="32"/>
      <c r="V21" s="28">
        <f>V18*V20</f>
        <v>15940800</v>
      </c>
      <c r="W21" s="16"/>
      <c r="X21" s="37"/>
      <c r="Y21" s="9"/>
    </row>
    <row r="22" spans="1:26" ht="15.75" customHeight="1" x14ac:dyDescent="0.25">
      <c r="A22" s="4">
        <f t="shared" si="42"/>
        <v>0</v>
      </c>
      <c r="B22" s="4">
        <v>0</v>
      </c>
      <c r="C22" s="4">
        <f t="shared" si="37"/>
        <v>0</v>
      </c>
      <c r="D22" s="4">
        <f t="shared" si="38"/>
        <v>0</v>
      </c>
      <c r="E22" s="5"/>
      <c r="F22" s="4" t="e">
        <f t="shared" si="39"/>
        <v>#DIV/0!</v>
      </c>
      <c r="G22" s="4" t="e">
        <f t="shared" si="40"/>
        <v>#DIV/0!</v>
      </c>
      <c r="H22" s="4" t="e">
        <f t="shared" si="41"/>
        <v>#DIV/0!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44">O22/1.2</f>
        <v>0</v>
      </c>
      <c r="Q22" s="25">
        <f t="shared" ref="Q22" si="45">P22/1.2</f>
        <v>0</v>
      </c>
      <c r="R22" s="2">
        <v>0</v>
      </c>
      <c r="S22" s="2"/>
      <c r="T22" s="15"/>
      <c r="U22" s="32"/>
      <c r="V22" s="28"/>
      <c r="W22" s="16"/>
      <c r="X22" s="41"/>
      <c r="Y22" s="9"/>
    </row>
    <row r="23" spans="1:26" ht="19.5" customHeight="1" x14ac:dyDescent="0.25">
      <c r="A23" s="4">
        <f t="shared" si="42"/>
        <v>0</v>
      </c>
      <c r="B23" s="4">
        <f t="shared" ref="B23:B25" si="46">Q23</f>
        <v>0</v>
      </c>
      <c r="C23" s="4">
        <f t="shared" si="37"/>
        <v>0</v>
      </c>
      <c r="D23" s="4">
        <f t="shared" si="38"/>
        <v>0</v>
      </c>
      <c r="E23" s="5"/>
      <c r="F23" s="4" t="e">
        <f t="shared" si="39"/>
        <v>#DIV/0!</v>
      </c>
      <c r="G23" s="4" t="e">
        <f t="shared" si="40"/>
        <v>#DIV/0!</v>
      </c>
      <c r="H23" s="4" t="e">
        <f t="shared" si="41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47">O23/1.2</f>
        <v>0</v>
      </c>
      <c r="Q23" s="25">
        <f t="shared" ref="Q23" si="48">P23/1.2</f>
        <v>0</v>
      </c>
      <c r="R23" s="2">
        <v>0</v>
      </c>
      <c r="S23" s="2"/>
      <c r="T23" s="17" t="s">
        <v>28</v>
      </c>
      <c r="U23" s="6"/>
      <c r="V23" s="65">
        <f>V21+V22</f>
        <v>15940800</v>
      </c>
      <c r="W23" s="18"/>
      <c r="X23" s="38"/>
      <c r="Y23" s="9"/>
      <c r="Z23" s="6"/>
    </row>
    <row r="24" spans="1:26" ht="18" customHeight="1" x14ac:dyDescent="0.25">
      <c r="A24" s="4">
        <f t="shared" si="42"/>
        <v>0</v>
      </c>
      <c r="B24" s="4">
        <f t="shared" si="46"/>
        <v>0</v>
      </c>
      <c r="C24" s="4">
        <f t="shared" ref="C24:C25" si="49">B24*1.2</f>
        <v>0</v>
      </c>
      <c r="D24" s="4">
        <f t="shared" si="38"/>
        <v>0</v>
      </c>
      <c r="E24" s="5">
        <f t="shared" ref="E24:E25" si="50">R24</f>
        <v>0</v>
      </c>
      <c r="F24" s="8" t="e">
        <f t="shared" si="39"/>
        <v>#DIV/0!</v>
      </c>
      <c r="G24" s="8" t="e">
        <f t="shared" si="40"/>
        <v>#DIV/0!</v>
      </c>
      <c r="H24" s="8" t="e">
        <f t="shared" si="41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51">O24/1.2</f>
        <v>0</v>
      </c>
      <c r="Q24" s="25">
        <f t="shared" ref="Q24" si="52">P24/1.2</f>
        <v>0</v>
      </c>
      <c r="R24" s="2">
        <v>0</v>
      </c>
      <c r="S24" s="2"/>
      <c r="T24" s="15" t="s">
        <v>21</v>
      </c>
      <c r="U24" s="32"/>
      <c r="V24" s="65">
        <f>V23*0.98</f>
        <v>15621984</v>
      </c>
      <c r="W24" s="14"/>
      <c r="X24" s="47"/>
      <c r="Y24" s="34"/>
      <c r="Z24" s="6"/>
    </row>
    <row r="25" spans="1:26" ht="18.75" customHeight="1" x14ac:dyDescent="0.25">
      <c r="A25" s="4">
        <f t="shared" si="42"/>
        <v>0</v>
      </c>
      <c r="B25" s="4">
        <f t="shared" si="46"/>
        <v>0</v>
      </c>
      <c r="C25" s="4">
        <f t="shared" si="49"/>
        <v>0</v>
      </c>
      <c r="D25" s="4">
        <f t="shared" si="38"/>
        <v>0</v>
      </c>
      <c r="E25" s="5">
        <f t="shared" si="50"/>
        <v>0</v>
      </c>
      <c r="F25" s="8" t="e">
        <f t="shared" si="39"/>
        <v>#DIV/0!</v>
      </c>
      <c r="G25" s="8" t="e">
        <f t="shared" si="40"/>
        <v>#DIV/0!</v>
      </c>
      <c r="H25" s="8" t="e">
        <f t="shared" si="41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53">O25/1.2</f>
        <v>0</v>
      </c>
      <c r="Q25" s="25">
        <f t="shared" ref="Q25" si="54">P25/1.2</f>
        <v>0</v>
      </c>
      <c r="R25" s="2">
        <v>0</v>
      </c>
      <c r="S25" s="2"/>
      <c r="T25" s="15" t="s">
        <v>22</v>
      </c>
      <c r="U25" s="32"/>
      <c r="V25" s="65">
        <f>V23*0.8</f>
        <v>12752640</v>
      </c>
      <c r="W25" s="18"/>
      <c r="X25" s="38"/>
    </row>
    <row r="26" spans="1:26" ht="15.75" x14ac:dyDescent="0.25">
      <c r="T26" s="15" t="s">
        <v>23</v>
      </c>
      <c r="U26" s="32"/>
      <c r="V26" s="65">
        <f>X20*V6</f>
        <v>2273040</v>
      </c>
      <c r="W26" s="19"/>
      <c r="X26" s="39"/>
      <c r="Y26" s="9"/>
    </row>
    <row r="27" spans="1:26" ht="22.5" customHeight="1" x14ac:dyDescent="0.25">
      <c r="G27" s="8"/>
      <c r="T27" s="13" t="s">
        <v>24</v>
      </c>
      <c r="U27" s="31"/>
      <c r="V27" s="66"/>
      <c r="W27" s="18"/>
      <c r="X27" s="38"/>
    </row>
    <row r="28" spans="1:26" ht="21" customHeight="1" x14ac:dyDescent="0.35">
      <c r="O28" s="6" t="s">
        <v>44</v>
      </c>
      <c r="P28" s="25" t="s">
        <v>31</v>
      </c>
      <c r="Q28" s="60"/>
      <c r="R28" s="60" t="s">
        <v>29</v>
      </c>
      <c r="T28" s="50" t="s">
        <v>25</v>
      </c>
      <c r="U28" s="51"/>
      <c r="V28" s="52">
        <f>V23*0.025/12</f>
        <v>33210</v>
      </c>
      <c r="W28" s="53"/>
      <c r="X28" s="6"/>
      <c r="Y28" s="6"/>
    </row>
    <row r="29" spans="1:26" ht="20.25" customHeight="1" thickBot="1" x14ac:dyDescent="0.3">
      <c r="G29" s="59" t="s">
        <v>48</v>
      </c>
      <c r="H29" s="67">
        <v>12500000</v>
      </c>
      <c r="P29" s="25" t="s">
        <v>41</v>
      </c>
      <c r="Q29" s="60"/>
      <c r="R29" s="60" t="s">
        <v>29</v>
      </c>
      <c r="T29" s="20"/>
      <c r="U29" s="21"/>
      <c r="V29" s="27"/>
      <c r="W29" s="22"/>
    </row>
    <row r="30" spans="1:26" ht="23.25" x14ac:dyDescent="0.35">
      <c r="G30" s="59" t="s">
        <v>52</v>
      </c>
      <c r="H30" s="59"/>
      <c r="P30" t="s">
        <v>42</v>
      </c>
      <c r="Q30" s="9"/>
      <c r="R30" s="60" t="s">
        <v>29</v>
      </c>
      <c r="Y30" s="69" t="s">
        <v>54</v>
      </c>
      <c r="Z30" s="54"/>
    </row>
    <row r="31" spans="1:26" ht="23.25" x14ac:dyDescent="0.35">
      <c r="P31"/>
      <c r="Q31" s="9"/>
      <c r="Y31" s="69" t="s">
        <v>57</v>
      </c>
      <c r="Z31" s="54"/>
    </row>
    <row r="32" spans="1:26" ht="23.25" x14ac:dyDescent="0.35">
      <c r="O32" s="54"/>
      <c r="P32" s="54"/>
      <c r="Q32" s="55" t="s">
        <v>37</v>
      </c>
      <c r="R32" s="56" t="s">
        <v>38</v>
      </c>
      <c r="X32" s="9"/>
      <c r="Y32" s="69" t="s">
        <v>58</v>
      </c>
      <c r="Z32" s="54"/>
    </row>
    <row r="33" spans="8:26" ht="15" customHeight="1" x14ac:dyDescent="0.35">
      <c r="J33" s="70" t="s">
        <v>39</v>
      </c>
      <c r="K33" s="70"/>
      <c r="L33" s="70"/>
      <c r="M33" s="70"/>
      <c r="N33" s="70"/>
      <c r="O33" s="70"/>
      <c r="P33" s="56" t="s">
        <v>40</v>
      </c>
      <c r="Q33" s="58">
        <v>58.37</v>
      </c>
      <c r="R33" s="61">
        <f>Q33*10.764</f>
        <v>628.29467999999997</v>
      </c>
      <c r="Y33" s="69"/>
      <c r="Z33" s="54"/>
    </row>
    <row r="34" spans="8:26" ht="18.75" x14ac:dyDescent="0.3">
      <c r="H34" s="9">
        <f>H29*20%</f>
        <v>2500000</v>
      </c>
      <c r="O34" s="57" t="s">
        <v>53</v>
      </c>
      <c r="P34" s="56" t="s">
        <v>47</v>
      </c>
      <c r="Q34" s="58">
        <v>10.220000000000001</v>
      </c>
      <c r="R34" s="61">
        <f>Q34*10.764</f>
        <v>110.00808000000001</v>
      </c>
      <c r="T34" s="76" t="s">
        <v>56</v>
      </c>
      <c r="U34" s="76"/>
    </row>
    <row r="35" spans="8:26" ht="18.75" x14ac:dyDescent="0.3">
      <c r="H35" s="9">
        <f>H29+H34</f>
        <v>15000000</v>
      </c>
      <c r="O35" s="54"/>
      <c r="P35" s="56" t="s">
        <v>42</v>
      </c>
      <c r="Q35" s="59"/>
      <c r="R35" s="61">
        <f>SUM(R33:R34)</f>
        <v>738.30276000000003</v>
      </c>
      <c r="T35" s="76" t="s">
        <v>51</v>
      </c>
      <c r="U35" s="76"/>
    </row>
    <row r="36" spans="8:26" ht="18.75" x14ac:dyDescent="0.3">
      <c r="P36" s="58" t="s">
        <v>49</v>
      </c>
      <c r="Q36" s="58">
        <v>75.44</v>
      </c>
      <c r="R36" s="61">
        <f>Q36*10.764</f>
        <v>812.03615999999988</v>
      </c>
      <c r="T36" s="63" t="s">
        <v>43</v>
      </c>
      <c r="U36" s="63">
        <f>V23</f>
        <v>15940800</v>
      </c>
    </row>
    <row r="37" spans="8:26" ht="18.75" x14ac:dyDescent="0.3">
      <c r="H37" s="9">
        <f>H35/738</f>
        <v>20325.203252032519</v>
      </c>
      <c r="T37" s="63" t="s">
        <v>21</v>
      </c>
      <c r="U37" s="63">
        <f>V24</f>
        <v>15621984</v>
      </c>
    </row>
    <row r="38" spans="8:26" ht="18.75" x14ac:dyDescent="0.3">
      <c r="T38" s="63" t="s">
        <v>22</v>
      </c>
      <c r="U38" s="63">
        <f>V25</f>
        <v>12752640</v>
      </c>
    </row>
    <row r="39" spans="8:26" x14ac:dyDescent="0.25">
      <c r="U39" s="54"/>
    </row>
  </sheetData>
  <mergeCells count="8">
    <mergeCell ref="J33:O33"/>
    <mergeCell ref="T34:U34"/>
    <mergeCell ref="T35:U35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Q1" sqref="Q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" zoomScaleNormal="100" workbookViewId="0">
      <selection activeCell="O1" sqref="O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B1" sqref="B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" sqref="Z1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79"/>
  <sheetViews>
    <sheetView topLeftCell="D86" workbookViewId="0">
      <selection activeCell="V172" sqref="V172"/>
    </sheetView>
  </sheetViews>
  <sheetFormatPr defaultRowHeight="15" x14ac:dyDescent="0.25"/>
  <sheetData>
    <row r="1" spans="1:1" x14ac:dyDescent="0.25">
      <c r="A1" s="6"/>
    </row>
    <row r="22" spans="23:24" x14ac:dyDescent="0.25">
      <c r="W22" t="s">
        <v>46</v>
      </c>
      <c r="X22">
        <v>1</v>
      </c>
    </row>
    <row r="52" spans="21:22" x14ac:dyDescent="0.25">
      <c r="U52" t="s">
        <v>46</v>
      </c>
      <c r="V52">
        <v>5</v>
      </c>
    </row>
    <row r="86" spans="17:18" x14ac:dyDescent="0.25">
      <c r="Q86" t="s">
        <v>46</v>
      </c>
      <c r="R86">
        <v>6</v>
      </c>
    </row>
    <row r="135" spans="15:16" x14ac:dyDescent="0.25">
      <c r="O135" t="s">
        <v>46</v>
      </c>
      <c r="P135">
        <v>8</v>
      </c>
    </row>
    <row r="179" spans="20:21" x14ac:dyDescent="0.25">
      <c r="T179" t="s">
        <v>46</v>
      </c>
      <c r="U179">
        <v>2020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7" zoomScale="90" zoomScaleNormal="90" workbookViewId="0">
      <selection activeCell="V20" sqref="V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Area page</vt:lpstr>
      <vt:lpstr>RR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2025-03-20T13:01:34Z</dcterms:modified>
</cp:coreProperties>
</file>