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P15" i="15" l="1"/>
  <c r="N7" i="15"/>
  <c r="S12" i="14"/>
  <c r="S13" i="13"/>
  <c r="Q6" i="13"/>
  <c r="G29" i="4"/>
  <c r="P8" i="4" l="1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H7" i="4" s="1"/>
  <c r="A7" i="4"/>
  <c r="P6" i="4"/>
  <c r="Q6" i="4" s="1"/>
  <c r="B6" i="4" s="1"/>
  <c r="C6" i="4" s="1"/>
  <c r="D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Q3" i="4"/>
  <c r="B3" i="4" s="1"/>
  <c r="C3" i="4" s="1"/>
  <c r="J3" i="4"/>
  <c r="I3" i="4"/>
  <c r="E3" i="4"/>
  <c r="A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H5" i="4" l="1"/>
  <c r="H4" i="4"/>
  <c r="D3" i="4"/>
  <c r="H8" i="4"/>
  <c r="G7" i="4"/>
  <c r="G8" i="4"/>
  <c r="F7" i="4"/>
  <c r="F8" i="4"/>
  <c r="H3" i="4"/>
  <c r="H6" i="4"/>
  <c r="G3" i="4"/>
  <c r="G4" i="4"/>
  <c r="G5" i="4"/>
  <c r="G6" i="4"/>
  <c r="F3" i="4"/>
  <c r="F4" i="4"/>
  <c r="F5" i="4"/>
  <c r="F6" i="4"/>
  <c r="H19" i="4"/>
  <c r="H21" i="4"/>
  <c r="H20" i="4"/>
  <c r="H22" i="4"/>
  <c r="G19" i="4"/>
  <c r="G20" i="4"/>
  <c r="G21" i="4"/>
  <c r="G22" i="4"/>
  <c r="F19" i="4"/>
  <c r="F20" i="4"/>
  <c r="F21" i="4"/>
  <c r="F22" i="4"/>
  <c r="W27" i="4" l="1"/>
  <c r="P18" i="4" l="1"/>
  <c r="B18" i="4" s="1"/>
  <c r="C18" i="4" s="1"/>
  <c r="D18" i="4" s="1"/>
  <c r="J18" i="4"/>
  <c r="I18" i="4"/>
  <c r="E18" i="4"/>
  <c r="A18" i="4"/>
  <c r="H18" i="4" l="1"/>
  <c r="F18" i="4"/>
  <c r="G18" i="4"/>
  <c r="P12" i="4"/>
  <c r="Q12" i="4" s="1"/>
  <c r="B12" i="4" s="1"/>
  <c r="C12" i="4" s="1"/>
  <c r="D12" i="4" s="1"/>
  <c r="J12" i="4"/>
  <c r="I12" i="4"/>
  <c r="E12" i="4"/>
  <c r="A12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17" i="4"/>
  <c r="B17" i="4" s="1"/>
  <c r="C17" i="4" s="1"/>
  <c r="D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P13" i="4"/>
  <c r="Q13" i="4" s="1"/>
  <c r="B13" i="4" s="1"/>
  <c r="C13" i="4" s="1"/>
  <c r="J13" i="4"/>
  <c r="I13" i="4"/>
  <c r="E13" i="4"/>
  <c r="A13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F9" i="4" l="1"/>
  <c r="H23" i="4"/>
  <c r="F13" i="4"/>
  <c r="H15" i="4"/>
  <c r="H12" i="4"/>
  <c r="F12" i="4"/>
  <c r="G12" i="4"/>
  <c r="H17" i="4"/>
  <c r="H24" i="4"/>
  <c r="D16" i="4"/>
  <c r="H16" i="4" s="1"/>
  <c r="G16" i="4"/>
  <c r="F15" i="4"/>
  <c r="F16" i="4"/>
  <c r="F17" i="4"/>
  <c r="F23" i="4"/>
  <c r="F24" i="4"/>
  <c r="G15" i="4"/>
  <c r="G17" i="4"/>
  <c r="G23" i="4"/>
  <c r="G24" i="4"/>
  <c r="D10" i="4"/>
  <c r="H10" i="4" s="1"/>
  <c r="G10" i="4"/>
  <c r="F10" i="4"/>
  <c r="D11" i="4"/>
  <c r="H11" i="4" s="1"/>
  <c r="G11" i="4"/>
  <c r="F11" i="4"/>
  <c r="D9" i="4"/>
  <c r="H9" i="4" s="1"/>
  <c r="G9" i="4"/>
  <c r="D13" i="4"/>
  <c r="H13" i="4" s="1"/>
  <c r="G13" i="4"/>
  <c r="R35" i="4"/>
  <c r="Q35" i="4"/>
  <c r="W45" i="4"/>
  <c r="W29" i="4"/>
  <c r="W32" i="4" s="1"/>
  <c r="W33" i="4" s="1"/>
  <c r="W28" i="4"/>
  <c r="W36" i="4"/>
  <c r="S35" i="4" l="1"/>
  <c r="S36" i="4" s="1"/>
  <c r="S38" i="4" s="1"/>
  <c r="W30" i="4"/>
  <c r="W34" i="4"/>
  <c r="W35" i="4" s="1"/>
  <c r="W38" i="4" s="1"/>
  <c r="W41" i="4" s="1"/>
  <c r="W43" i="4" l="1"/>
  <c r="W42" i="4"/>
  <c r="S37" i="4"/>
  <c r="W47" i="4" l="1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<sst xmlns="http://schemas.openxmlformats.org/spreadsheetml/2006/main" count="49" uniqueCount="42">
  <si>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</si>
  <si>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</si>
  <si>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</si>
  <si>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</si>
  <si>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</si>
  <si>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</si>
  <si>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</si>
  <si>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</si>
  <si>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</si>
  <si>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</si>
  <si>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</si>
  <si>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</si>
  <si>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</si>
  <si>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</si>
  <si>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</si>
  <si>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</si>
  <si>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</si>
  <si>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</si>
  <si>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</si>
  <si>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</si>
  <si>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</si>
  <si>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</si>
  <si>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</si>
  <si>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</si>
  <si>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</si>
  <si>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</si>
  <si>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</si>
  <si>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</si>
  <si>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</si>
  <si>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</si>
  <si>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</si>
  <si>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</si>
  <si>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</si>
  <si>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</si>
  <si>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</si>
  <si>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</si>
  <si>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</si>
  <si>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</si>
  <si>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Bank of India ( Powai Branch )  - Nikhat Begum</t>
  </si>
  <si>
    <t xml:space="preserve">As per previous valuatio report </t>
  </si>
  <si>
    <t>Agree BUA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</si>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</sst>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13</xdr:col>
      <xdr:colOff>29430</xdr:colOff>
      <xdr:row>28</xdr:row>
      <xdr:rowOff>718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90500"/>
          <a:ext cx="6125430" cy="5144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14</xdr:col>
      <xdr:colOff>210430</xdr:colOff>
      <xdr:row>29</xdr:row>
      <xdr:rowOff>114901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333500"/>
          <a:ext cx="6306430" cy="4305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134219</xdr:colOff>
      <xdr:row>29</xdr:row>
      <xdr:rowOff>86455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230219" cy="5229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563500</xdr:colOff>
      <xdr:row>32</xdr:row>
      <xdr:rowOff>96041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926700" cy="5668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11</xdr:col>
      <xdr:colOff>172325</xdr:colOff>
      <xdr:row>36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268325" cy="5830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20</xdr:col>
      <xdr:colOff>334272</xdr:colOff>
      <xdr:row>32</xdr:row>
      <xdr:rowOff>19850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81000"/>
          <a:ext cx="6430272" cy="5734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15</xdr:col>
      <xdr:colOff>229483</xdr:colOff>
      <xdr:row>32</xdr:row>
      <xdr:rowOff>19850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81000"/>
          <a:ext cx="6325483" cy="573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A7" zoomScaleNormal="100" workbookViewId="0">
      <selection activeCell="O24" sqref="O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8" si="0">N3</f>
        <v>0</v>
      </c>
      <c r="B3" s="44">
        <f t="shared" ref="B3:B8" si="1">Q3</f>
        <v>423.33333333333337</v>
      </c>
      <c r="C3" s="44">
        <f>B3*1.2</f>
        <v>508</v>
      </c>
      <c r="D3" s="44">
        <f t="shared" ref="D3:D8" si="2">C3*1.2</f>
        <v>609.6</v>
      </c>
      <c r="E3" s="45">
        <f t="shared" ref="E3:E8" si="3">R3</f>
        <v>4900000</v>
      </c>
      <c r="F3" s="44">
        <f t="shared" ref="F3:F8" si="4">ROUND((E3/B3),0)</f>
        <v>11575</v>
      </c>
      <c r="G3" s="44">
        <f t="shared" ref="G3:G8" si="5">ROUND((E3/C3),0)</f>
        <v>9646</v>
      </c>
      <c r="H3" s="44">
        <f t="shared" ref="H3:H8" si="6">ROUND((E3/D3),0)</f>
        <v>8038</v>
      </c>
      <c r="I3" s="44" t="e">
        <f>#REF!</f>
        <v>#REF!</v>
      </c>
      <c r="J3" s="44">
        <f t="shared" ref="J3:J8" si="7">S3</f>
        <v>0</v>
      </c>
      <c r="O3" s="46">
        <v>0</v>
      </c>
      <c r="P3" s="46">
        <v>508</v>
      </c>
      <c r="Q3" s="46">
        <f t="shared" ref="Q3:Q8" si="8">P3/1.2</f>
        <v>423.33333333333337</v>
      </c>
      <c r="R3" s="47">
        <v>4900000</v>
      </c>
    </row>
    <row r="4" spans="1:20" x14ac:dyDescent="0.25">
      <c r="A4" s="4">
        <f t="shared" si="0"/>
        <v>0</v>
      </c>
      <c r="B4" s="4">
        <f t="shared" si="1"/>
        <v>583.33333333333337</v>
      </c>
      <c r="C4" s="4">
        <f t="shared" ref="C4:C8" si="9">B4*1.2</f>
        <v>700</v>
      </c>
      <c r="D4" s="4">
        <f t="shared" si="2"/>
        <v>840</v>
      </c>
      <c r="E4" s="5">
        <f t="shared" si="3"/>
        <v>5700000</v>
      </c>
      <c r="F4" s="9">
        <f t="shared" si="4"/>
        <v>9771</v>
      </c>
      <c r="G4" s="9">
        <f t="shared" si="5"/>
        <v>8143</v>
      </c>
      <c r="H4" s="9">
        <f t="shared" si="6"/>
        <v>6786</v>
      </c>
      <c r="I4" s="4" t="e">
        <f>#REF!</f>
        <v>#REF!</v>
      </c>
      <c r="J4" s="4">
        <f t="shared" si="7"/>
        <v>0</v>
      </c>
      <c r="O4">
        <v>840</v>
      </c>
      <c r="P4">
        <f t="shared" ref="P4:P8" si="10">O4/1.2</f>
        <v>700</v>
      </c>
      <c r="Q4">
        <f t="shared" si="8"/>
        <v>583.33333333333337</v>
      </c>
      <c r="R4" s="2">
        <v>5700000</v>
      </c>
    </row>
    <row r="5" spans="1:20" s="46" customFormat="1" x14ac:dyDescent="0.25">
      <c r="A5" s="44">
        <f t="shared" si="0"/>
        <v>0</v>
      </c>
      <c r="B5" s="44">
        <f t="shared" si="1"/>
        <v>378.33333333333337</v>
      </c>
      <c r="C5" s="44">
        <f t="shared" si="9"/>
        <v>454.00000000000006</v>
      </c>
      <c r="D5" s="44">
        <f t="shared" si="2"/>
        <v>544.80000000000007</v>
      </c>
      <c r="E5" s="45">
        <f t="shared" si="3"/>
        <v>4058000</v>
      </c>
      <c r="F5" s="44">
        <f t="shared" si="4"/>
        <v>10726</v>
      </c>
      <c r="G5" s="44">
        <f t="shared" si="5"/>
        <v>8938</v>
      </c>
      <c r="H5" s="44">
        <f t="shared" si="6"/>
        <v>7449</v>
      </c>
      <c r="I5" s="44" t="e">
        <f>#REF!</f>
        <v>#REF!</v>
      </c>
      <c r="J5" s="44">
        <f t="shared" si="7"/>
        <v>0</v>
      </c>
      <c r="O5" s="46">
        <v>0</v>
      </c>
      <c r="P5" s="46">
        <v>454</v>
      </c>
      <c r="Q5" s="46">
        <f t="shared" si="8"/>
        <v>378.33333333333337</v>
      </c>
      <c r="R5" s="47">
        <v>4058000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ref="A9:A13" si="11">N9</f>
        <v>0</v>
      </c>
      <c r="B9" s="4">
        <f t="shared" ref="B9:B13" si="12">Q9</f>
        <v>0</v>
      </c>
      <c r="C9" s="4">
        <f t="shared" ref="C9:C13" si="13">B9*1.2</f>
        <v>0</v>
      </c>
      <c r="D9" s="4">
        <f t="shared" ref="D9:D13" si="14">C9*1.2</f>
        <v>0</v>
      </c>
      <c r="E9" s="5">
        <f t="shared" ref="E9:E13" si="15">R9</f>
        <v>0</v>
      </c>
      <c r="F9" s="9" t="e">
        <f t="shared" ref="F9:F13" si="16">ROUND((E9/B9),0)</f>
        <v>#DIV/0!</v>
      </c>
      <c r="G9" s="9" t="e">
        <f t="shared" ref="G9:G13" si="17">ROUND((E9/C9),0)</f>
        <v>#DIV/0!</v>
      </c>
      <c r="H9" s="9" t="e">
        <f t="shared" ref="H9:H13" si="18">ROUND((E9/D9),0)</f>
        <v>#DIV/0!</v>
      </c>
      <c r="I9" s="4" t="e">
        <f>#REF!</f>
        <v>#REF!</v>
      </c>
      <c r="J9" s="4">
        <f t="shared" ref="J9:J13" si="19">S9</f>
        <v>0</v>
      </c>
      <c r="O9">
        <v>0</v>
      </c>
      <c r="P9">
        <f t="shared" ref="P9:Q13" si="20">O9/1.2</f>
        <v>0</v>
      </c>
      <c r="Q9">
        <f t="shared" si="20"/>
        <v>0</v>
      </c>
      <c r="R9" s="2">
        <v>0</v>
      </c>
    </row>
    <row r="10" spans="1:20" x14ac:dyDescent="0.2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9" t="e">
        <f t="shared" si="16"/>
        <v>#DIV/0!</v>
      </c>
      <c r="G10" s="9" t="e">
        <f t="shared" si="17"/>
        <v>#DIV/0!</v>
      </c>
      <c r="H10" s="9" t="e">
        <f t="shared" si="18"/>
        <v>#DIV/0!</v>
      </c>
      <c r="I10" s="4" t="e">
        <f>#REF!</f>
        <v>#REF!</v>
      </c>
      <c r="J10" s="4">
        <f t="shared" si="19"/>
        <v>0</v>
      </c>
      <c r="O10">
        <v>0</v>
      </c>
      <c r="P10">
        <f t="shared" si="20"/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ref="A12" si="21">N12</f>
        <v>0</v>
      </c>
      <c r="B12" s="4">
        <f t="shared" ref="B12" si="22">Q12</f>
        <v>0</v>
      </c>
      <c r="C12" s="4">
        <f t="shared" ref="C12" si="23">B12*1.2</f>
        <v>0</v>
      </c>
      <c r="D12" s="4">
        <f t="shared" ref="D12" si="24">C12*1.2</f>
        <v>0</v>
      </c>
      <c r="E12" s="5">
        <f t="shared" ref="E12" si="25">R12</f>
        <v>0</v>
      </c>
      <c r="F12" s="9" t="e">
        <f t="shared" ref="F12" si="26">ROUND((E12/B12),0)</f>
        <v>#DIV/0!</v>
      </c>
      <c r="G12" s="9" t="e">
        <f t="shared" ref="G12" si="27">ROUND((E12/C12),0)</f>
        <v>#DIV/0!</v>
      </c>
      <c r="H12" s="9" t="e">
        <f t="shared" ref="H12" si="28">ROUND((E12/D12),0)</f>
        <v>#DIV/0!</v>
      </c>
      <c r="I12" s="4" t="e">
        <f>#REF!</f>
        <v>#REF!</v>
      </c>
      <c r="J12" s="4">
        <f t="shared" ref="J12" si="29">S12</f>
        <v>0</v>
      </c>
      <c r="O12">
        <v>0</v>
      </c>
      <c r="P12">
        <f t="shared" ref="P12" si="30">O12/1.2</f>
        <v>0</v>
      </c>
      <c r="Q12">
        <f t="shared" ref="Q12" si="31">P12/1.2</f>
        <v>0</v>
      </c>
      <c r="R12" s="2">
        <v>0</v>
      </c>
    </row>
    <row r="13" spans="1:20" x14ac:dyDescent="0.2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9" t="e">
        <f t="shared" si="16"/>
        <v>#DIV/0!</v>
      </c>
      <c r="G13" s="9" t="e">
        <f t="shared" si="17"/>
        <v>#DIV/0!</v>
      </c>
      <c r="H13" s="9" t="e">
        <f t="shared" si="18"/>
        <v>#DIV/0!</v>
      </c>
      <c r="I13" s="4" t="e">
        <f>#REF!</f>
        <v>#REF!</v>
      </c>
      <c r="J13" s="4">
        <f t="shared" si="19"/>
        <v>0</v>
      </c>
      <c r="O13">
        <v>0</v>
      </c>
      <c r="P13">
        <f t="shared" si="20"/>
        <v>0</v>
      </c>
      <c r="Q13">
        <f t="shared" si="20"/>
        <v>0</v>
      </c>
      <c r="R13" s="2">
        <v>0</v>
      </c>
    </row>
    <row r="14" spans="1:20" ht="36.75" customHeight="1" x14ac:dyDescent="0.25">
      <c r="A14" s="41" t="s">
        <v>37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20" x14ac:dyDescent="0.25">
      <c r="A15" s="4">
        <f t="shared" ref="A15:A24" si="32">N15</f>
        <v>0</v>
      </c>
      <c r="B15" s="4">
        <f t="shared" ref="B15:B24" si="33">Q15</f>
        <v>470</v>
      </c>
      <c r="C15" s="4">
        <f t="shared" ref="C15:C24" si="34">B15*1.2</f>
        <v>564</v>
      </c>
      <c r="D15" s="4">
        <f t="shared" ref="D15:D24" si="35">C15*1.2</f>
        <v>676.8</v>
      </c>
      <c r="E15" s="5">
        <f t="shared" ref="E15:E24" si="36">R15</f>
        <v>5500000</v>
      </c>
      <c r="F15" s="9">
        <f t="shared" ref="F15:F24" si="37">ROUND((E15/B15),0)</f>
        <v>11702</v>
      </c>
      <c r="G15" s="9">
        <f t="shared" ref="G15:G24" si="38">ROUND((E15/C15),0)</f>
        <v>9752</v>
      </c>
      <c r="H15" s="9">
        <f t="shared" ref="H15:H24" si="39">ROUND((E15/D15),0)</f>
        <v>8126</v>
      </c>
      <c r="I15" s="4" t="e">
        <f>#REF!</f>
        <v>#REF!</v>
      </c>
      <c r="J15" s="4">
        <f t="shared" ref="J15:J24" si="40">S15</f>
        <v>0</v>
      </c>
      <c r="O15">
        <v>0</v>
      </c>
      <c r="P15">
        <f t="shared" ref="P15:Q24" si="41">O15/1.2</f>
        <v>0</v>
      </c>
      <c r="Q15">
        <v>470</v>
      </c>
      <c r="R15" s="2">
        <v>5500000</v>
      </c>
    </row>
    <row r="16" spans="1:20" x14ac:dyDescent="0.25">
      <c r="A16" s="4">
        <f t="shared" si="32"/>
        <v>0</v>
      </c>
      <c r="B16" s="4">
        <f t="shared" si="33"/>
        <v>286.8055555555556</v>
      </c>
      <c r="C16" s="4">
        <f t="shared" si="34"/>
        <v>344.16666666666669</v>
      </c>
      <c r="D16" s="4">
        <f t="shared" si="35"/>
        <v>413</v>
      </c>
      <c r="E16" s="5">
        <f t="shared" si="36"/>
        <v>6670000</v>
      </c>
      <c r="F16" s="9">
        <f t="shared" si="37"/>
        <v>23256</v>
      </c>
      <c r="G16" s="9">
        <f t="shared" si="38"/>
        <v>19380</v>
      </c>
      <c r="H16" s="9">
        <f t="shared" si="39"/>
        <v>16150</v>
      </c>
      <c r="I16" s="4" t="e">
        <f>#REF!</f>
        <v>#REF!</v>
      </c>
      <c r="J16" s="4">
        <f t="shared" si="40"/>
        <v>0</v>
      </c>
      <c r="O16">
        <v>413</v>
      </c>
      <c r="P16">
        <f t="shared" si="41"/>
        <v>344.16666666666669</v>
      </c>
      <c r="Q16">
        <f t="shared" si="41"/>
        <v>286.8055555555556</v>
      </c>
      <c r="R16" s="2">
        <v>6670000</v>
      </c>
    </row>
    <row r="17" spans="1:25" s="46" customFormat="1" x14ac:dyDescent="0.25">
      <c r="A17" s="44">
        <f t="shared" si="32"/>
        <v>0</v>
      </c>
      <c r="B17" s="44">
        <f t="shared" si="33"/>
        <v>461</v>
      </c>
      <c r="C17" s="44">
        <f t="shared" si="34"/>
        <v>553.19999999999993</v>
      </c>
      <c r="D17" s="44">
        <f t="shared" si="35"/>
        <v>663.83999999999992</v>
      </c>
      <c r="E17" s="45">
        <f t="shared" si="36"/>
        <v>7000000</v>
      </c>
      <c r="F17" s="44">
        <f t="shared" si="37"/>
        <v>15184</v>
      </c>
      <c r="G17" s="44">
        <f t="shared" si="38"/>
        <v>12654</v>
      </c>
      <c r="H17" s="44">
        <f t="shared" si="39"/>
        <v>10545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461</v>
      </c>
      <c r="R17" s="47">
        <v>7000000</v>
      </c>
    </row>
    <row r="18" spans="1:25" s="46" customFormat="1" x14ac:dyDescent="0.25">
      <c r="A18" s="44">
        <f t="shared" ref="A18:A21" si="42">N18</f>
        <v>0</v>
      </c>
      <c r="B18" s="44">
        <f t="shared" ref="B18:B21" si="43">Q18</f>
        <v>400</v>
      </c>
      <c r="C18" s="44">
        <f t="shared" ref="C18:C21" si="44">B18*1.2</f>
        <v>480</v>
      </c>
      <c r="D18" s="44">
        <f t="shared" ref="D18:D21" si="45">C18*1.2</f>
        <v>576</v>
      </c>
      <c r="E18" s="45">
        <f t="shared" ref="E18:E21" si="46">R18</f>
        <v>7000000</v>
      </c>
      <c r="F18" s="44">
        <f t="shared" ref="F18:F21" si="47">ROUND((E18/B18),0)</f>
        <v>17500</v>
      </c>
      <c r="G18" s="44">
        <f t="shared" ref="G18:G21" si="48">ROUND((E18/C18),0)</f>
        <v>14583</v>
      </c>
      <c r="H18" s="44">
        <f t="shared" ref="H18:H21" si="49">ROUND((E18/D18),0)</f>
        <v>12153</v>
      </c>
      <c r="I18" s="44" t="e">
        <f>#REF!</f>
        <v>#REF!</v>
      </c>
      <c r="J18" s="44">
        <f t="shared" ref="J18:J21" si="50">S18</f>
        <v>0</v>
      </c>
      <c r="O18" s="46">
        <v>0</v>
      </c>
      <c r="P18" s="46">
        <f t="shared" ref="P18:P21" si="51">O18/1.2</f>
        <v>0</v>
      </c>
      <c r="Q18" s="46">
        <v>400</v>
      </c>
      <c r="R18" s="47">
        <v>7000000</v>
      </c>
    </row>
    <row r="19" spans="1:25" x14ac:dyDescent="0.25">
      <c r="A19" s="4">
        <f t="shared" si="42"/>
        <v>0</v>
      </c>
      <c r="B19" s="4">
        <f t="shared" si="43"/>
        <v>0</v>
      </c>
      <c r="C19" s="4">
        <f t="shared" si="44"/>
        <v>0</v>
      </c>
      <c r="D19" s="4">
        <f t="shared" si="45"/>
        <v>0</v>
      </c>
      <c r="E19" s="5">
        <f t="shared" si="46"/>
        <v>0</v>
      </c>
      <c r="F19" s="9" t="e">
        <f t="shared" si="47"/>
        <v>#DIV/0!</v>
      </c>
      <c r="G19" s="9" t="e">
        <f t="shared" si="48"/>
        <v>#DIV/0!</v>
      </c>
      <c r="H19" s="9" t="e">
        <f t="shared" si="49"/>
        <v>#DIV/0!</v>
      </c>
      <c r="I19" s="4" t="e">
        <f>#REF!</f>
        <v>#REF!</v>
      </c>
      <c r="J19" s="4">
        <f t="shared" si="50"/>
        <v>0</v>
      </c>
      <c r="O19">
        <v>0</v>
      </c>
      <c r="P19">
        <f t="shared" si="51"/>
        <v>0</v>
      </c>
      <c r="Q19">
        <f t="shared" ref="Q19:Q21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ref="A22" si="53">N22</f>
        <v>0</v>
      </c>
      <c r="B22" s="4">
        <f t="shared" ref="B22" si="54">Q22</f>
        <v>0</v>
      </c>
      <c r="C22" s="4">
        <f t="shared" ref="C22" si="55">B22*1.2</f>
        <v>0</v>
      </c>
      <c r="D22" s="4">
        <f t="shared" ref="D22" si="56">C22*1.2</f>
        <v>0</v>
      </c>
      <c r="E22" s="5">
        <f t="shared" ref="E22" si="57">R22</f>
        <v>0</v>
      </c>
      <c r="F22" s="9" t="e">
        <f t="shared" ref="F22" si="58">ROUND((E22/B22),0)</f>
        <v>#DIV/0!</v>
      </c>
      <c r="G22" s="9" t="e">
        <f t="shared" ref="G22" si="59">ROUND((E22/C22),0)</f>
        <v>#DIV/0!</v>
      </c>
      <c r="H22" s="9" t="e">
        <f t="shared" ref="H22" si="60">ROUND((E22/D22),0)</f>
        <v>#DIV/0!</v>
      </c>
      <c r="I22" s="4" t="e">
        <f>#REF!</f>
        <v>#REF!</v>
      </c>
      <c r="J22" s="4">
        <f t="shared" ref="J22" si="61">S22</f>
        <v>0</v>
      </c>
      <c r="O22">
        <v>0</v>
      </c>
      <c r="P22">
        <f t="shared" ref="P22" si="62">O22/1.2</f>
        <v>0</v>
      </c>
      <c r="Q22">
        <f t="shared" ref="Q22" si="63">P22/1.2</f>
        <v>0</v>
      </c>
      <c r="R22" s="2">
        <v>0</v>
      </c>
    </row>
    <row r="23" spans="1:25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ht="15.75" x14ac:dyDescent="0.25">
      <c r="U25" s="17" t="s">
        <v>13</v>
      </c>
      <c r="V25" s="18"/>
      <c r="W25" s="19">
        <v>10300</v>
      </c>
      <c r="X25" s="20" t="s">
        <v>41</v>
      </c>
    </row>
    <row r="26" spans="1:25" ht="38.25" customHeight="1" x14ac:dyDescent="0.25">
      <c r="S26" s="10"/>
      <c r="T26" s="10"/>
      <c r="U26" s="21" t="s">
        <v>14</v>
      </c>
      <c r="V26" s="18"/>
      <c r="W26" s="19">
        <v>2500</v>
      </c>
      <c r="X26" s="22"/>
    </row>
    <row r="27" spans="1:25" ht="15.75" x14ac:dyDescent="0.25">
      <c r="S27" s="10"/>
      <c r="T27" s="10"/>
      <c r="U27" s="17" t="s">
        <v>15</v>
      </c>
      <c r="V27" s="18"/>
      <c r="W27" s="19">
        <f>W25-W26</f>
        <v>7800</v>
      </c>
      <c r="X27" s="22"/>
    </row>
    <row r="28" spans="1:25" ht="15.75" x14ac:dyDescent="0.25">
      <c r="G28" s="6"/>
      <c r="H28" s="6"/>
      <c r="S28" s="10"/>
      <c r="T28" s="10"/>
      <c r="U28" s="17" t="s">
        <v>16</v>
      </c>
      <c r="V28" s="18"/>
      <c r="W28" s="19">
        <f>W26</f>
        <v>2500</v>
      </c>
      <c r="X28" s="22"/>
    </row>
    <row r="29" spans="1:25" ht="15.75" x14ac:dyDescent="0.25">
      <c r="E29" t="s">
        <v>40</v>
      </c>
      <c r="F29" s="7">
        <v>42.21</v>
      </c>
      <c r="G29">
        <f>F29*10.764</f>
        <v>454.34843999999998</v>
      </c>
      <c r="S29" s="10"/>
      <c r="T29" s="10"/>
      <c r="U29" s="17" t="s">
        <v>17</v>
      </c>
      <c r="V29" s="23"/>
      <c r="W29" s="24">
        <f>X29-X30</f>
        <v>14</v>
      </c>
      <c r="X29" s="25">
        <v>2025</v>
      </c>
    </row>
    <row r="30" spans="1:25" ht="15.75" x14ac:dyDescent="0.25">
      <c r="S30" s="10"/>
      <c r="T30" s="10"/>
      <c r="U30" s="17" t="s">
        <v>18</v>
      </c>
      <c r="V30" s="23"/>
      <c r="W30" s="24">
        <f>W31-W29</f>
        <v>46</v>
      </c>
      <c r="X30" s="31">
        <v>2011</v>
      </c>
      <c r="Y30" t="s">
        <v>39</v>
      </c>
    </row>
    <row r="31" spans="1:25" ht="15.75" x14ac:dyDescent="0.25">
      <c r="S31" s="10"/>
      <c r="T31" s="10"/>
      <c r="U31" s="17" t="s">
        <v>19</v>
      </c>
      <c r="V31" s="23"/>
      <c r="W31" s="24">
        <v>60</v>
      </c>
      <c r="X31" s="24"/>
    </row>
    <row r="32" spans="1:25" ht="48" customHeight="1" x14ac:dyDescent="0.25">
      <c r="P32" s="42" t="s">
        <v>38</v>
      </c>
      <c r="Q32" s="42"/>
      <c r="R32" s="42"/>
      <c r="S32" s="42"/>
      <c r="T32" s="43"/>
      <c r="U32" s="21" t="s">
        <v>20</v>
      </c>
      <c r="V32" s="23"/>
      <c r="W32" s="24">
        <f>90*W29/W31</f>
        <v>21</v>
      </c>
      <c r="X32" s="24"/>
    </row>
    <row r="33" spans="15:24" ht="15.75" x14ac:dyDescent="0.25">
      <c r="U33" s="17"/>
      <c r="V33" s="26"/>
      <c r="W33" s="27">
        <f>W32%</f>
        <v>0.21</v>
      </c>
      <c r="X33" s="27"/>
    </row>
    <row r="34" spans="15:24" ht="15.75" x14ac:dyDescent="0.25">
      <c r="P34" s="14" t="s">
        <v>31</v>
      </c>
      <c r="Q34" s="14" t="s">
        <v>32</v>
      </c>
      <c r="R34" s="14" t="s">
        <v>33</v>
      </c>
      <c r="S34" s="14" t="s">
        <v>34</v>
      </c>
      <c r="T34" s="12"/>
      <c r="U34" s="17" t="s">
        <v>21</v>
      </c>
      <c r="V34" s="18"/>
      <c r="W34" s="19">
        <f>W28*W33</f>
        <v>525</v>
      </c>
      <c r="X34" s="22"/>
    </row>
    <row r="35" spans="15:24" ht="15.75" x14ac:dyDescent="0.25">
      <c r="Q35">
        <f>N23</f>
        <v>0</v>
      </c>
      <c r="R35" s="15">
        <f>N21</f>
        <v>0</v>
      </c>
      <c r="S35" s="15">
        <f>R35*Q35</f>
        <v>0</v>
      </c>
      <c r="U35" s="17" t="s">
        <v>22</v>
      </c>
      <c r="V35" s="18"/>
      <c r="W35" s="19">
        <f>W28-W34</f>
        <v>1975</v>
      </c>
      <c r="X35" s="22"/>
    </row>
    <row r="36" spans="15:24" ht="15.75" x14ac:dyDescent="0.25">
      <c r="R36" s="6" t="s">
        <v>34</v>
      </c>
      <c r="S36" s="16">
        <f>SUM(S35:S35)</f>
        <v>0</v>
      </c>
      <c r="U36" s="17" t="s">
        <v>15</v>
      </c>
      <c r="V36" s="18"/>
      <c r="W36" s="19">
        <f>W27</f>
        <v>7800</v>
      </c>
      <c r="X36" s="22"/>
    </row>
    <row r="37" spans="15:24" ht="15.75" x14ac:dyDescent="0.25">
      <c r="R37" s="6" t="s">
        <v>25</v>
      </c>
      <c r="S37" s="16">
        <f>S36*90%</f>
        <v>0</v>
      </c>
      <c r="U37" s="23"/>
      <c r="V37" s="18"/>
      <c r="W37" s="19"/>
      <c r="X37" s="22"/>
    </row>
    <row r="38" spans="15:24" ht="15.75" x14ac:dyDescent="0.25">
      <c r="R38" s="6" t="s">
        <v>35</v>
      </c>
      <c r="S38" s="16">
        <f>S36*80%</f>
        <v>0</v>
      </c>
      <c r="U38" s="28" t="s">
        <v>23</v>
      </c>
      <c r="V38" s="29"/>
      <c r="W38" s="20">
        <f>W36+W35</f>
        <v>9775</v>
      </c>
      <c r="X38" s="22"/>
    </row>
    <row r="39" spans="15:24" ht="15.75" x14ac:dyDescent="0.25">
      <c r="S39" s="10"/>
      <c r="T39" s="10"/>
      <c r="U39" s="23"/>
      <c r="V39" s="23"/>
      <c r="W39" s="24"/>
      <c r="X39" s="24"/>
    </row>
    <row r="40" spans="15:24" ht="15.75" x14ac:dyDescent="0.25">
      <c r="S40" s="10"/>
      <c r="T40" s="10"/>
      <c r="U40" s="28" t="s">
        <v>32</v>
      </c>
      <c r="V40" s="30"/>
      <c r="W40" s="25">
        <v>454</v>
      </c>
      <c r="X40" s="24"/>
    </row>
    <row r="41" spans="15:24" ht="15.75" x14ac:dyDescent="0.25">
      <c r="P41" s="13" t="s">
        <v>30</v>
      </c>
      <c r="S41" s="10"/>
      <c r="T41" s="11"/>
      <c r="U41" s="17" t="s">
        <v>24</v>
      </c>
      <c r="V41" s="31"/>
      <c r="W41" s="32">
        <f>W38*W40+X42</f>
        <v>4437850</v>
      </c>
      <c r="X41" s="33"/>
    </row>
    <row r="42" spans="15:24" ht="15.75" x14ac:dyDescent="0.25">
      <c r="S42" s="11"/>
      <c r="T42" s="10"/>
      <c r="U42" s="17" t="s">
        <v>25</v>
      </c>
      <c r="V42" s="23"/>
      <c r="W42" s="34">
        <f>W41*0.85</f>
        <v>3772172.5</v>
      </c>
      <c r="X42" s="35"/>
    </row>
    <row r="43" spans="15:24" ht="15.75" x14ac:dyDescent="0.25">
      <c r="S43" s="10"/>
      <c r="T43" s="10"/>
      <c r="U43" s="17" t="s">
        <v>26</v>
      </c>
      <c r="V43" s="23"/>
      <c r="W43" s="34">
        <f>W41*0.7</f>
        <v>3106495</v>
      </c>
      <c r="X43" s="34"/>
    </row>
    <row r="44" spans="15:24" ht="15.75" x14ac:dyDescent="0.25">
      <c r="O44" s="10"/>
      <c r="P44" s="10"/>
      <c r="Q44" s="10"/>
      <c r="R44" s="10"/>
      <c r="S44" s="10"/>
      <c r="T44" s="10"/>
      <c r="U44" s="17"/>
      <c r="V44" s="23"/>
      <c r="W44" s="36"/>
      <c r="X44" s="24"/>
    </row>
    <row r="45" spans="15:24" ht="15.75" x14ac:dyDescent="0.25">
      <c r="U45" s="37" t="s">
        <v>27</v>
      </c>
      <c r="V45" s="38"/>
      <c r="W45" s="39">
        <f>W26*W40</f>
        <v>1135000</v>
      </c>
      <c r="X45" s="39"/>
    </row>
    <row r="46" spans="15:24" ht="15.75" x14ac:dyDescent="0.25">
      <c r="U46" s="17" t="s">
        <v>28</v>
      </c>
      <c r="V46" s="23"/>
      <c r="W46" s="36"/>
      <c r="X46" s="36"/>
    </row>
    <row r="47" spans="15:24" ht="15.75" x14ac:dyDescent="0.25">
      <c r="U47" s="40" t="s">
        <v>29</v>
      </c>
      <c r="V47" s="36"/>
      <c r="W47" s="34">
        <f>W41*0.025/12</f>
        <v>9245.5208333333339</v>
      </c>
      <c r="X47" s="34"/>
    </row>
  </sheetData>
  <mergeCells count="3">
    <mergeCell ref="A14:R14"/>
    <mergeCell ref="A2:R2"/>
    <mergeCell ref="P32:T3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S44"/>
  <sheetViews>
    <sheetView topLeftCell="D1" zoomScaleNormal="100" workbookViewId="0">
      <selection activeCell="P18" sqref="P18"/>
    </sheetView>
  </sheetViews>
  <sheetFormatPr defaultRowHeight="15" x14ac:dyDescent="0.25"/>
  <cols>
    <col min="19" max="19" width="17.42578125" customWidth="1"/>
  </cols>
  <sheetData>
    <row r="6" spans="16:19" x14ac:dyDescent="0.25">
      <c r="P6">
        <v>47.21</v>
      </c>
      <c r="Q6">
        <f>P6*10.764</f>
        <v>508.16843999999998</v>
      </c>
    </row>
    <row r="10" spans="16:19" x14ac:dyDescent="0.25">
      <c r="S10">
        <v>4900000</v>
      </c>
    </row>
    <row r="11" spans="16:19" x14ac:dyDescent="0.25">
      <c r="S11">
        <v>294000</v>
      </c>
    </row>
    <row r="12" spans="16:19" x14ac:dyDescent="0.25">
      <c r="S12">
        <v>30000</v>
      </c>
    </row>
    <row r="13" spans="16:19" x14ac:dyDescent="0.25">
      <c r="S13">
        <f>SUM(S10:S12)</f>
        <v>5224000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2:S12"/>
  <sheetViews>
    <sheetView topLeftCell="D6" workbookViewId="0">
      <selection activeCell="S13" sqref="S13"/>
    </sheetView>
  </sheetViews>
  <sheetFormatPr defaultRowHeight="15" x14ac:dyDescent="0.25"/>
  <sheetData>
    <row r="12" spans="18:19" x14ac:dyDescent="0.25">
      <c r="R12">
        <v>78.06</v>
      </c>
      <c r="S12">
        <f>R12*10.764</f>
        <v>840.23784000000001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opLeftCell="A7" zoomScaleNormal="100" workbookViewId="0">
      <selection activeCell="P18" sqref="P18"/>
    </sheetView>
  </sheetViews>
  <sheetFormatPr defaultRowHeight="15" x14ac:dyDescent="0.25"/>
  <cols>
    <col min="16" max="16" width="16.42578125" customWidth="1"/>
  </cols>
  <sheetData>
    <row r="2" spans="1:16" x14ac:dyDescent="0.25">
      <c r="A2" s="6"/>
    </row>
    <row r="7" spans="1:16" x14ac:dyDescent="0.25">
      <c r="M7">
        <v>42.21</v>
      </c>
      <c r="N7">
        <f>M7*10.764</f>
        <v>454.34843999999998</v>
      </c>
    </row>
    <row r="12" spans="1:16" x14ac:dyDescent="0.25">
      <c r="P12">
        <v>3800000</v>
      </c>
    </row>
    <row r="13" spans="1:16" x14ac:dyDescent="0.25">
      <c r="P13">
        <v>228000</v>
      </c>
    </row>
    <row r="14" spans="1:16" x14ac:dyDescent="0.25">
      <c r="P14">
        <v>30000</v>
      </c>
    </row>
    <row r="15" spans="1:16" x14ac:dyDescent="0.25">
      <c r="P15">
        <f>SUM(P12:P14)</f>
        <v>4058000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3" sqref="K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F3" sqref="F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2025-03-20T10:20:03Z</dcterms:modified>
</cp:coreProperties>
</file>