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BOB- Bank of Baroda\RO- Regional Office\Avinash pawar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5" sheetId="38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23" l="1"/>
  <c r="D28" i="23" s="1"/>
  <c r="C18" i="25" l="1"/>
  <c r="P3" i="4" l="1"/>
  <c r="Q3" i="4" s="1"/>
  <c r="P16" i="4"/>
  <c r="Q2" i="4" l="1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Q6" i="4"/>
  <c r="Q7" i="4"/>
  <c r="P19" i="4" l="1"/>
  <c r="Q19" i="4" s="1"/>
  <c r="P8" i="4"/>
  <c r="Q8" i="4" s="1"/>
  <c r="P9" i="4"/>
  <c r="Q9" i="4" s="1"/>
  <c r="P10" i="4"/>
  <c r="Q10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20" i="24"/>
  <c r="I21" i="24"/>
  <c r="I22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C21" i="23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Q16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 l="1"/>
  <c r="H16" i="4" s="1"/>
  <c r="D17" i="4"/>
  <c r="H17" i="4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<sst xmlns="http://schemas.openxmlformats.org/spreadsheetml/2006/main" count="129" uniqueCount="99">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</sst>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6" formatCode="_ * #,##0_ ;_ * \-#,##0_ ;_ * &quot;-&quot;??_ ;_ @_ "/>
    <numFmt numFmtId="167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165" fontId="0" fillId="0" borderId="0" xfId="0" applyNumberFormat="1"/>
    <xf numFmtId="166" fontId="7" fillId="0" borderId="0" xfId="0" applyNumberFormat="1" applyFont="1"/>
    <xf numFmtId="167" fontId="0" fillId="0" borderId="0" xfId="0" applyNumberFormat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23486</xdr:colOff>
      <xdr:row>21</xdr:row>
      <xdr:rowOff>95250</xdr:rowOff>
    </xdr:to>
    <xdr:pic>
      <xdr:nvPicPr>
        <xdr:cNvPr id="3" name="Picture 30" descr="C:\Users\comp\Downloads\WhatsApp Image 2022-12-13 at 3.51.33 AM.jpe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7338686" cy="40957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74590</xdr:colOff>
      <xdr:row>30</xdr:row>
      <xdr:rowOff>123095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76190" cy="5838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246095</xdr:colOff>
      <xdr:row>31</xdr:row>
      <xdr:rowOff>18309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38095" cy="59238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10</xdr:col>
      <xdr:colOff>199243</xdr:colOff>
      <xdr:row>29</xdr:row>
      <xdr:rowOff>37405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0"/>
          <a:ext cx="6257143" cy="55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4" sqref="E14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0">
        <f>C3+D2</f>
        <v>30035</v>
      </c>
      <c r="F2" s="73"/>
      <c r="G2" s="121" t="s">
        <v>76</v>
      </c>
      <c r="H2" s="122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0" t="s">
        <v>59</v>
      </c>
      <c r="C3" s="51">
        <v>28000</v>
      </c>
      <c r="D3" s="40"/>
      <c r="E3" s="40"/>
      <c r="F3" s="40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0" t="s">
        <v>60</v>
      </c>
      <c r="C4" s="51">
        <v>0</v>
      </c>
      <c r="D4" s="40"/>
      <c r="E4" s="40"/>
      <c r="F4" s="40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0" t="s">
        <v>81</v>
      </c>
      <c r="C5" s="55">
        <f>C3+C4</f>
        <v>28000</v>
      </c>
      <c r="D5" s="56" t="s">
        <v>61</v>
      </c>
      <c r="E5" s="57">
        <f>ROUND(C5/10.764,0)</f>
        <v>2601</v>
      </c>
      <c r="F5" s="56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0" t="s">
        <v>82</v>
      </c>
      <c r="C6" s="51">
        <v>6800</v>
      </c>
      <c r="D6" s="40"/>
      <c r="E6" s="40"/>
      <c r="F6" s="40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0" t="s">
        <v>83</v>
      </c>
      <c r="C7" s="55">
        <f>C5-C6</f>
        <v>21200</v>
      </c>
      <c r="D7" s="40"/>
      <c r="E7" s="40"/>
      <c r="F7" s="40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0" t="s">
        <v>84</v>
      </c>
      <c r="C8" s="99">
        <v>0</v>
      </c>
      <c r="D8" s="100">
        <f>1-C8</f>
        <v>1</v>
      </c>
      <c r="E8" s="40"/>
      <c r="F8" s="40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8" t="s">
        <v>85</v>
      </c>
      <c r="C9" s="73"/>
      <c r="D9" s="55">
        <f>ROUND(C7*D8,0)</f>
        <v>21200</v>
      </c>
      <c r="E9" s="40"/>
      <c r="F9" s="40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0" t="s">
        <v>86</v>
      </c>
      <c r="C10" s="55">
        <f>C6+D9</f>
        <v>28000</v>
      </c>
      <c r="D10" s="56" t="s">
        <v>61</v>
      </c>
      <c r="E10" s="57">
        <f>ROUND(C10/10.764,0)</f>
        <v>2601</v>
      </c>
      <c r="F10" s="56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59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6" t="s">
        <v>63</v>
      </c>
      <c r="C12" s="61">
        <v>2025</v>
      </c>
      <c r="D12" s="73"/>
      <c r="E12" s="60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6" t="s">
        <v>64</v>
      </c>
      <c r="C13" s="61">
        <v>2023</v>
      </c>
      <c r="D13" s="60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6" t="s">
        <v>65</v>
      </c>
      <c r="C14" s="61">
        <f>C12-C13</f>
        <v>2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6">
        <f>60-C14</f>
        <v>58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1570</v>
      </c>
      <c r="D16" s="73"/>
      <c r="E16" s="60"/>
      <c r="F16" s="73"/>
      <c r="G16" s="87">
        <v>13</v>
      </c>
      <c r="H16" s="88">
        <v>13</v>
      </c>
      <c r="I16" s="98">
        <v>87</v>
      </c>
      <c r="J16" s="60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117">
        <f>C16*E10</f>
        <v>4083570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0"/>
      <c r="L17" s="60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3140000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0"/>
      <c r="K18" s="73"/>
      <c r="L18" s="60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0"/>
      <c r="C19" s="51"/>
      <c r="D19" s="40"/>
      <c r="E19" s="40"/>
      <c r="F19" s="40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0"/>
      <c r="C20" s="51"/>
      <c r="D20" s="40"/>
      <c r="E20" s="40"/>
      <c r="F20" s="40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0"/>
      <c r="C21" s="55"/>
      <c r="D21" s="56"/>
      <c r="E21" s="57"/>
      <c r="F21" s="56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0"/>
      <c r="C22" s="51"/>
      <c r="D22" s="40"/>
      <c r="E22" s="40"/>
      <c r="F22" s="40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0"/>
      <c r="C23" s="51"/>
      <c r="D23" s="40"/>
      <c r="E23" s="40"/>
      <c r="F23" s="40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8"/>
      <c r="C24" s="51"/>
      <c r="D24" s="40"/>
      <c r="E24" s="40"/>
      <c r="F24" s="40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0"/>
      <c r="C25" s="55"/>
      <c r="D25" s="56"/>
      <c r="E25" s="57"/>
      <c r="F25" s="56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0"/>
      <c r="B31" s="69"/>
      <c r="C31" s="40"/>
      <c r="D31" s="40"/>
      <c r="E31" s="40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0"/>
      <c r="B32" s="51"/>
      <c r="C32" s="40"/>
      <c r="D32" s="40"/>
      <c r="E32" s="40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0"/>
      <c r="B33" s="55"/>
      <c r="C33" s="56"/>
      <c r="D33" s="111"/>
      <c r="E33" s="56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0"/>
      <c r="B34" s="51"/>
      <c r="C34" s="40"/>
      <c r="D34" s="40"/>
      <c r="E34" s="40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0"/>
      <c r="B35" s="69"/>
      <c r="C35" s="40"/>
      <c r="D35" s="40"/>
      <c r="E35" s="40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8"/>
      <c r="B36" s="51"/>
      <c r="C36" s="40"/>
      <c r="D36" s="40"/>
      <c r="E36" s="40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0"/>
      <c r="B37" s="55"/>
      <c r="C37" s="56"/>
      <c r="D37" s="57"/>
      <c r="E37" s="56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opLeftCell="F1" zoomScale="70" zoomScaleNormal="70" workbookViewId="0">
      <selection activeCell="Z16" sqref="Z16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4" workbookViewId="0">
      <selection activeCell="F8" sqref="F8"/>
    </sheetView>
  </sheetViews>
  <sheetFormatPr defaultRowHeight="15"/>
  <cols>
    <col min="1" max="1" width="21.7109375" bestFit="1" customWidth="1"/>
    <col min="2" max="2" width="18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8" max="9" width="12.5703125" bestFit="1" customWidth="1"/>
  </cols>
  <sheetData>
    <row r="1" spans="1:9">
      <c r="A1" s="11"/>
      <c r="B1" s="12"/>
      <c r="C1" s="13"/>
      <c r="D1" s="14"/>
      <c r="F1" s="76"/>
      <c r="G1" s="76"/>
    </row>
    <row r="2" spans="1:9">
      <c r="A2" s="15"/>
      <c r="D2" s="17"/>
      <c r="F2" s="76"/>
      <c r="G2" s="76"/>
    </row>
    <row r="3" spans="1:9">
      <c r="A3" s="15" t="s">
        <v>13</v>
      </c>
      <c r="B3" s="18"/>
      <c r="C3" s="19">
        <v>5100</v>
      </c>
      <c r="D3" s="20" t="s">
        <v>97</v>
      </c>
      <c r="F3" s="76"/>
      <c r="G3" s="76"/>
      <c r="H3" s="76"/>
      <c r="I3" s="76"/>
    </row>
    <row r="4" spans="1:9" ht="30">
      <c r="A4" s="21" t="s">
        <v>14</v>
      </c>
      <c r="B4" s="18"/>
      <c r="C4" s="19">
        <v>2000</v>
      </c>
      <c r="D4" s="22"/>
      <c r="F4" s="76"/>
      <c r="G4" s="76"/>
      <c r="H4" s="76"/>
      <c r="I4" s="76"/>
    </row>
    <row r="5" spans="1:9" ht="16.5">
      <c r="A5" s="15" t="s">
        <v>15</v>
      </c>
      <c r="B5" s="18"/>
      <c r="C5" s="19">
        <f>C3-C4</f>
        <v>3100</v>
      </c>
      <c r="D5" s="22"/>
      <c r="F5" s="76"/>
      <c r="G5" s="76"/>
      <c r="H5" s="116"/>
      <c r="I5" s="76"/>
    </row>
    <row r="6" spans="1:9">
      <c r="A6" s="15" t="s">
        <v>16</v>
      </c>
      <c r="B6" s="18"/>
      <c r="C6" s="19">
        <f>C4</f>
        <v>2000</v>
      </c>
      <c r="D6" s="22"/>
      <c r="F6" s="76"/>
      <c r="G6" s="76"/>
    </row>
    <row r="7" spans="1:9">
      <c r="A7" s="15" t="s">
        <v>17</v>
      </c>
      <c r="B7" s="23"/>
      <c r="C7" s="24">
        <v>0</v>
      </c>
      <c r="D7" s="24"/>
      <c r="F7" s="76"/>
      <c r="G7" s="76"/>
    </row>
    <row r="8" spans="1:9">
      <c r="A8" s="15" t="s">
        <v>18</v>
      </c>
      <c r="B8" s="23"/>
      <c r="C8" s="24">
        <f>C9-C7</f>
        <v>60</v>
      </c>
      <c r="D8" s="24"/>
      <c r="F8" s="76"/>
      <c r="G8" s="76"/>
    </row>
    <row r="9" spans="1:9">
      <c r="A9" s="15" t="s">
        <v>19</v>
      </c>
      <c r="B9" s="23"/>
      <c r="C9" s="24">
        <v>60</v>
      </c>
      <c r="D9" s="24"/>
      <c r="F9" s="76"/>
      <c r="G9" s="76"/>
    </row>
    <row r="10" spans="1:9" ht="30">
      <c r="A10" s="21" t="s">
        <v>20</v>
      </c>
      <c r="B10" s="23"/>
      <c r="C10" s="24">
        <f>90*C7/C9</f>
        <v>0</v>
      </c>
      <c r="D10" s="24"/>
      <c r="F10" s="76"/>
      <c r="G10" s="76"/>
    </row>
    <row r="11" spans="1:9">
      <c r="A11" s="15"/>
      <c r="B11" s="25"/>
      <c r="C11" s="26">
        <f>C10%</f>
        <v>0</v>
      </c>
      <c r="D11" s="26"/>
      <c r="F11" s="76"/>
      <c r="G11" s="76"/>
    </row>
    <row r="12" spans="1:9">
      <c r="A12" s="15" t="s">
        <v>21</v>
      </c>
      <c r="B12" s="18"/>
      <c r="C12" s="19">
        <f>C6*C11</f>
        <v>0</v>
      </c>
      <c r="D12" s="22"/>
      <c r="F12" s="76"/>
      <c r="G12" s="76"/>
    </row>
    <row r="13" spans="1:9">
      <c r="A13" s="15" t="s">
        <v>22</v>
      </c>
      <c r="B13" s="18"/>
      <c r="C13" s="19">
        <f>C6-C12</f>
        <v>2000</v>
      </c>
      <c r="D13" s="22"/>
      <c r="F13" s="76"/>
      <c r="G13" s="76"/>
    </row>
    <row r="14" spans="1:9">
      <c r="A14" s="15" t="s">
        <v>15</v>
      </c>
      <c r="B14" s="18"/>
      <c r="C14" s="19">
        <f>C5</f>
        <v>3100</v>
      </c>
      <c r="D14" s="22"/>
      <c r="F14" s="76"/>
      <c r="G14" s="76"/>
    </row>
    <row r="15" spans="1:9">
      <c r="B15" s="18"/>
      <c r="C15" s="19"/>
      <c r="D15" s="22"/>
      <c r="F15" s="76"/>
      <c r="G15" s="76"/>
    </row>
    <row r="16" spans="1:9">
      <c r="A16" s="27" t="s">
        <v>23</v>
      </c>
      <c r="B16" s="28"/>
      <c r="C16" s="20">
        <f>C14+C13</f>
        <v>5100</v>
      </c>
      <c r="D16" s="20"/>
      <c r="E16" s="60"/>
      <c r="F16" s="76"/>
      <c r="G16" s="76"/>
    </row>
    <row r="17" spans="1:9">
      <c r="B17" s="23"/>
      <c r="C17" s="24"/>
      <c r="D17" s="24"/>
      <c r="F17" s="76"/>
      <c r="G17" s="76"/>
    </row>
    <row r="18" spans="1:9" ht="16.5">
      <c r="A18" s="27" t="s">
        <v>98</v>
      </c>
      <c r="B18" s="7"/>
      <c r="C18" s="74">
        <v>1570</v>
      </c>
      <c r="D18" s="74"/>
      <c r="E18" s="75"/>
      <c r="F18" s="76"/>
      <c r="G18" s="76"/>
    </row>
    <row r="19" spans="1:9">
      <c r="A19" s="15"/>
      <c r="B19" s="6"/>
      <c r="C19" s="29">
        <f>C18*C16</f>
        <v>8007000</v>
      </c>
      <c r="D19" s="76" t="s">
        <v>68</v>
      </c>
      <c r="E19" s="29"/>
      <c r="F19" s="76"/>
      <c r="G19" s="76"/>
      <c r="H19" s="60"/>
      <c r="I19" s="60"/>
    </row>
    <row r="20" spans="1:9">
      <c r="A20" s="15"/>
      <c r="B20" s="117">
        <f>C20*80%</f>
        <v>6085320</v>
      </c>
      <c r="C20" s="30">
        <f>C19*95%</f>
        <v>7606650</v>
      </c>
      <c r="D20" s="76" t="s">
        <v>24</v>
      </c>
      <c r="E20" s="30"/>
      <c r="F20" s="76"/>
      <c r="G20" s="76"/>
      <c r="H20" s="60"/>
    </row>
    <row r="21" spans="1:9">
      <c r="A21" s="15"/>
      <c r="C21" s="30">
        <f>C19*80%</f>
        <v>6405600</v>
      </c>
      <c r="D21" s="76" t="s">
        <v>25</v>
      </c>
      <c r="E21" s="30"/>
      <c r="F21" s="76"/>
      <c r="G21" s="76"/>
      <c r="H21" s="60"/>
    </row>
    <row r="22" spans="1:9">
      <c r="A22" s="15"/>
      <c r="F22" s="76"/>
      <c r="G22" s="76"/>
    </row>
    <row r="23" spans="1:9">
      <c r="A23" s="31" t="s">
        <v>26</v>
      </c>
      <c r="B23" s="32"/>
      <c r="C23" s="33">
        <f>C4*C18</f>
        <v>3140000</v>
      </c>
      <c r="D23" s="33">
        <f>D4*D18</f>
        <v>0</v>
      </c>
    </row>
    <row r="24" spans="1:9">
      <c r="A24" s="15" t="s">
        <v>27</v>
      </c>
    </row>
    <row r="25" spans="1:9">
      <c r="A25" s="34" t="s">
        <v>28</v>
      </c>
      <c r="B25" s="16"/>
      <c r="C25" s="30">
        <f>C19*0.025/12</f>
        <v>16681.25</v>
      </c>
      <c r="D25" s="30"/>
    </row>
    <row r="26" spans="1:9">
      <c r="C26" s="30"/>
      <c r="D26" s="30"/>
    </row>
    <row r="27" spans="1:9">
      <c r="C27" s="30">
        <v>49.44</v>
      </c>
      <c r="D27" s="118">
        <f>C27*10.764</f>
        <v>532.17215999999996</v>
      </c>
      <c r="E27" s="119"/>
      <c r="F27" s="119"/>
    </row>
    <row r="28" spans="1:9">
      <c r="C28"/>
      <c r="D28" s="119">
        <f>D27/1.35</f>
        <v>394.20159999999993</v>
      </c>
    </row>
    <row r="29" spans="1:9">
      <c r="C29"/>
      <c r="D29"/>
    </row>
    <row r="30" spans="1:9">
      <c r="C30"/>
      <c r="D30"/>
    </row>
    <row r="31" spans="1:9">
      <c r="C31"/>
      <c r="D31" s="120"/>
    </row>
    <row r="32" spans="1:9">
      <c r="C32"/>
      <c r="D32" s="120"/>
    </row>
    <row r="33" spans="1:4">
      <c r="C33"/>
      <c r="D33" s="120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workbookViewId="0">
      <selection activeCell="O11" sqref="O11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5" t="e">
        <f t="shared" ref="F2:F15" si="5">ROUND((E2/B2),0)</f>
        <v>#DIV/0!</v>
      </c>
      <c r="G2" s="65" t="e">
        <f t="shared" ref="G2:G15" si="6">ROUND((E2/C2),0)</f>
        <v>#DIV/0!</v>
      </c>
      <c r="H2" s="65" t="e">
        <f t="shared" ref="H2:H15" si="7">ROUND((E2/D2),0)</f>
        <v>#DIV/0!</v>
      </c>
      <c r="I2" s="65">
        <f t="shared" ref="I2:I15" si="8">T2</f>
        <v>0</v>
      </c>
      <c r="J2" s="65">
        <f t="shared" ref="J2:J15" si="9">U2</f>
        <v>0</v>
      </c>
      <c r="K2" s="66"/>
      <c r="L2" s="66"/>
      <c r="M2" s="66"/>
      <c r="N2" s="66"/>
      <c r="O2" s="73">
        <v>0</v>
      </c>
      <c r="P2" s="73">
        <v>0</v>
      </c>
      <c r="Q2" s="73">
        <f t="shared" ref="Q2:Q7" si="10">P2/1.2</f>
        <v>0</v>
      </c>
      <c r="R2" s="2">
        <v>0</v>
      </c>
      <c r="S2" s="2"/>
      <c r="T2" s="2"/>
      <c r="AA2" s="67"/>
    </row>
    <row r="3" spans="1:35">
      <c r="A3" s="4">
        <f t="shared" si="0"/>
        <v>0</v>
      </c>
      <c r="B3" s="4">
        <f t="shared" si="1"/>
        <v>416.66666666666669</v>
      </c>
      <c r="C3" s="4">
        <f t="shared" si="2"/>
        <v>500</v>
      </c>
      <c r="D3" s="4">
        <f t="shared" si="3"/>
        <v>600</v>
      </c>
      <c r="E3" s="5">
        <f t="shared" si="4"/>
        <v>2500000</v>
      </c>
      <c r="F3" s="65">
        <f t="shared" si="5"/>
        <v>6000</v>
      </c>
      <c r="G3" s="65">
        <f t="shared" si="6"/>
        <v>5000</v>
      </c>
      <c r="H3" s="65">
        <f t="shared" si="7"/>
        <v>4167</v>
      </c>
      <c r="I3" s="65">
        <f t="shared" si="8"/>
        <v>0</v>
      </c>
      <c r="J3" s="65">
        <f t="shared" si="9"/>
        <v>0</v>
      </c>
      <c r="K3" s="66"/>
      <c r="L3" s="66"/>
      <c r="M3" s="66"/>
      <c r="N3" s="66"/>
      <c r="O3" s="73">
        <v>600</v>
      </c>
      <c r="P3" s="73">
        <f>O3/1.2</f>
        <v>500</v>
      </c>
      <c r="Q3" s="73">
        <f t="shared" si="10"/>
        <v>416.66666666666669</v>
      </c>
      <c r="R3" s="2">
        <v>2500000</v>
      </c>
      <c r="S3" s="2"/>
      <c r="T3" s="2"/>
      <c r="AE3" s="67"/>
    </row>
    <row r="4" spans="1:35">
      <c r="A4" s="4">
        <f t="shared" si="0"/>
        <v>0</v>
      </c>
      <c r="B4" s="4">
        <f t="shared" si="1"/>
        <v>1488</v>
      </c>
      <c r="C4" s="4">
        <f t="shared" si="2"/>
        <v>1785.6</v>
      </c>
      <c r="D4" s="4">
        <f t="shared" si="3"/>
        <v>2142.7199999999998</v>
      </c>
      <c r="E4" s="5">
        <f t="shared" si="4"/>
        <v>9000000</v>
      </c>
      <c r="F4" s="65">
        <f t="shared" si="5"/>
        <v>6048</v>
      </c>
      <c r="G4" s="65">
        <f t="shared" si="6"/>
        <v>5040</v>
      </c>
      <c r="H4" s="65">
        <f t="shared" si="7"/>
        <v>4200</v>
      </c>
      <c r="I4" s="65">
        <f t="shared" si="8"/>
        <v>0</v>
      </c>
      <c r="J4" s="65">
        <f t="shared" si="9"/>
        <v>0</v>
      </c>
      <c r="K4" s="66"/>
      <c r="L4" s="66"/>
      <c r="M4" s="66"/>
      <c r="N4" s="66"/>
      <c r="O4" s="73">
        <v>0</v>
      </c>
      <c r="P4" s="73">
        <v>0</v>
      </c>
      <c r="Q4" s="73">
        <v>1488</v>
      </c>
      <c r="R4" s="2">
        <v>9000000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5" t="e">
        <f t="shared" si="5"/>
        <v>#DIV/0!</v>
      </c>
      <c r="G5" s="65" t="e">
        <f t="shared" si="6"/>
        <v>#DIV/0!</v>
      </c>
      <c r="H5" s="65" t="e">
        <f t="shared" si="7"/>
        <v>#DIV/0!</v>
      </c>
      <c r="I5" s="65">
        <f t="shared" si="8"/>
        <v>0</v>
      </c>
      <c r="J5" s="65">
        <f t="shared" si="9"/>
        <v>0</v>
      </c>
      <c r="K5" s="66"/>
      <c r="L5" s="66"/>
      <c r="M5" s="66"/>
      <c r="N5" s="66"/>
      <c r="O5" s="73">
        <v>0</v>
      </c>
      <c r="P5" s="73">
        <v>0</v>
      </c>
      <c r="Q5" s="73"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2083.3333333333335</v>
      </c>
      <c r="C6" s="4">
        <f t="shared" si="2"/>
        <v>2500</v>
      </c>
      <c r="D6" s="4">
        <f t="shared" si="3"/>
        <v>3000</v>
      </c>
      <c r="E6" s="5">
        <f t="shared" si="4"/>
        <v>11000000</v>
      </c>
      <c r="F6" s="65">
        <f t="shared" si="5"/>
        <v>5280</v>
      </c>
      <c r="G6" s="65">
        <f t="shared" si="6"/>
        <v>4400</v>
      </c>
      <c r="H6" s="65">
        <f t="shared" si="7"/>
        <v>3667</v>
      </c>
      <c r="I6" s="65">
        <f t="shared" si="8"/>
        <v>0</v>
      </c>
      <c r="J6" s="65">
        <f t="shared" si="9"/>
        <v>0</v>
      </c>
      <c r="K6" s="66"/>
      <c r="L6" s="66"/>
      <c r="M6" s="66"/>
      <c r="N6" s="66"/>
      <c r="O6" s="73">
        <v>0</v>
      </c>
      <c r="P6" s="73">
        <v>2500</v>
      </c>
      <c r="Q6" s="73">
        <f t="shared" si="10"/>
        <v>2083.3333333333335</v>
      </c>
      <c r="R6" s="2">
        <v>11000000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500</v>
      </c>
      <c r="C7" s="4">
        <f t="shared" si="2"/>
        <v>600</v>
      </c>
      <c r="D7" s="4">
        <f t="shared" si="3"/>
        <v>720</v>
      </c>
      <c r="E7" s="5">
        <f t="shared" si="4"/>
        <v>3500000</v>
      </c>
      <c r="F7" s="4">
        <f t="shared" si="5"/>
        <v>7000</v>
      </c>
      <c r="G7" s="4">
        <f t="shared" si="6"/>
        <v>5833</v>
      </c>
      <c r="H7" s="4">
        <f t="shared" si="7"/>
        <v>4861</v>
      </c>
      <c r="I7" s="4">
        <f t="shared" si="8"/>
        <v>0</v>
      </c>
      <c r="J7" s="4">
        <f t="shared" si="9"/>
        <v>0</v>
      </c>
      <c r="O7" s="73">
        <v>0</v>
      </c>
      <c r="P7" s="73">
        <v>600</v>
      </c>
      <c r="Q7" s="73">
        <f t="shared" si="10"/>
        <v>500</v>
      </c>
      <c r="R7" s="2">
        <v>3500000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3">
        <v>0</v>
      </c>
      <c r="P8" s="73">
        <f t="shared" ref="P8" si="11">O8/1.2</f>
        <v>0</v>
      </c>
      <c r="Q8" s="73">
        <f t="shared" ref="Q8" si="12">P8/1.2</f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3">
        <v>0</v>
      </c>
      <c r="P9" s="73">
        <f t="shared" ref="P9" si="13">O9/1.2</f>
        <v>0</v>
      </c>
      <c r="Q9" s="73">
        <f t="shared" ref="Q9" si="14">P9/1.2</f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3">
        <v>0</v>
      </c>
      <c r="P10" s="73">
        <f t="shared" ref="P10" si="15">O10/1.2</f>
        <v>0</v>
      </c>
      <c r="Q10" s="73">
        <f t="shared" ref="Q10" si="16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7">O11/1.2</f>
        <v>0</v>
      </c>
      <c r="Q11">
        <f t="shared" ref="Q11" si="18">P11/1.2</f>
        <v>0</v>
      </c>
      <c r="R11" s="2">
        <v>0</v>
      </c>
      <c r="S11" s="2"/>
      <c r="V11" s="71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19">O12/1.2</f>
        <v>0</v>
      </c>
      <c r="Q12">
        <f t="shared" ref="Q12" si="20">P12/1.2</f>
        <v>0</v>
      </c>
      <c r="R12" s="2">
        <v>0</v>
      </c>
      <c r="S12" s="2"/>
      <c r="V12" s="70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21">O13/1.2</f>
        <v>0</v>
      </c>
      <c r="Q13">
        <f t="shared" ref="Q13" si="22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23">O14/1.2</f>
        <v>0</v>
      </c>
      <c r="Q14">
        <f t="shared" ref="Q14:Q15" si="24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23"/>
        <v>0</v>
      </c>
      <c r="Q15">
        <f t="shared" si="24"/>
        <v>0</v>
      </c>
      <c r="R15" s="2">
        <v>0</v>
      </c>
      <c r="S15" s="2"/>
    </row>
    <row r="16" spans="1:35">
      <c r="A16" s="4">
        <f t="shared" ref="A16:A19" si="25">N16</f>
        <v>0</v>
      </c>
      <c r="B16" s="4">
        <f t="shared" ref="B16:B19" si="26">Q16</f>
        <v>0</v>
      </c>
      <c r="C16" s="4">
        <f t="shared" ref="C16:C19" si="27">B16*1.2</f>
        <v>0</v>
      </c>
      <c r="D16" s="4">
        <f t="shared" ref="D16:D19" si="28">C16*1.2</f>
        <v>0</v>
      </c>
      <c r="E16" s="5">
        <f t="shared" ref="E16:E19" si="29">R16</f>
        <v>0</v>
      </c>
      <c r="F16" s="4" t="e">
        <f t="shared" ref="F16:F19" si="30">ROUND((E16/B16),0)</f>
        <v>#DIV/0!</v>
      </c>
      <c r="G16" s="4" t="e">
        <f t="shared" ref="G16:G19" si="31">ROUND((E16/C16),0)</f>
        <v>#DIV/0!</v>
      </c>
      <c r="H16" s="4" t="e">
        <f t="shared" ref="H16:H19" si="32">ROUND((E16/D16),0)</f>
        <v>#DIV/0!</v>
      </c>
      <c r="I16" s="4">
        <f t="shared" ref="I16:J19" si="33">T16</f>
        <v>0</v>
      </c>
      <c r="J16" s="4">
        <f t="shared" si="33"/>
        <v>0</v>
      </c>
      <c r="O16" s="73">
        <v>0</v>
      </c>
      <c r="P16">
        <f>O16/1.2</f>
        <v>0</v>
      </c>
      <c r="Q16">
        <f t="shared" ref="Q16:Q18" si="34">P16/1.2</f>
        <v>0</v>
      </c>
      <c r="R16" s="2">
        <v>0</v>
      </c>
      <c r="S16" s="2"/>
    </row>
    <row r="17" spans="1:19">
      <c r="A17" s="4">
        <f t="shared" si="25"/>
        <v>0</v>
      </c>
      <c r="B17" s="4">
        <f t="shared" si="26"/>
        <v>0</v>
      </c>
      <c r="C17" s="4">
        <f t="shared" si="27"/>
        <v>0</v>
      </c>
      <c r="D17" s="4">
        <f t="shared" si="28"/>
        <v>0</v>
      </c>
      <c r="E17" s="5">
        <f t="shared" si="29"/>
        <v>0</v>
      </c>
      <c r="F17" s="4" t="e">
        <f t="shared" si="30"/>
        <v>#DIV/0!</v>
      </c>
      <c r="G17" s="4" t="e">
        <f t="shared" si="31"/>
        <v>#DIV/0!</v>
      </c>
      <c r="H17" s="4" t="e">
        <f t="shared" si="32"/>
        <v>#DIV/0!</v>
      </c>
      <c r="I17" s="4">
        <f t="shared" si="33"/>
        <v>0</v>
      </c>
      <c r="J17" s="4">
        <f t="shared" si="33"/>
        <v>0</v>
      </c>
      <c r="O17" s="73">
        <v>0</v>
      </c>
      <c r="P17">
        <f t="shared" ref="P17" si="35">O17/1.2</f>
        <v>0</v>
      </c>
      <c r="Q17">
        <f t="shared" si="34"/>
        <v>0</v>
      </c>
      <c r="R17" s="2">
        <v>0</v>
      </c>
      <c r="S17" s="2"/>
    </row>
    <row r="18" spans="1:19">
      <c r="A18" s="4">
        <f t="shared" si="25"/>
        <v>0</v>
      </c>
      <c r="B18" s="4">
        <f t="shared" si="26"/>
        <v>0</v>
      </c>
      <c r="C18" s="4">
        <f t="shared" si="27"/>
        <v>0</v>
      </c>
      <c r="D18" s="4">
        <f t="shared" si="28"/>
        <v>0</v>
      </c>
      <c r="E18" s="5">
        <f t="shared" si="29"/>
        <v>0</v>
      </c>
      <c r="F18" s="4" t="e">
        <f t="shared" si="30"/>
        <v>#DIV/0!</v>
      </c>
      <c r="G18" s="4" t="e">
        <f t="shared" si="31"/>
        <v>#DIV/0!</v>
      </c>
      <c r="H18" s="4" t="e">
        <f t="shared" si="32"/>
        <v>#DIV/0!</v>
      </c>
      <c r="I18" s="4">
        <f t="shared" si="33"/>
        <v>0</v>
      </c>
      <c r="J18" s="4">
        <f t="shared" si="33"/>
        <v>0</v>
      </c>
      <c r="O18" s="73">
        <v>0</v>
      </c>
      <c r="P18">
        <f>O18/1.2</f>
        <v>0</v>
      </c>
      <c r="Q18">
        <f t="shared" si="34"/>
        <v>0</v>
      </c>
      <c r="R18" s="2">
        <v>0</v>
      </c>
      <c r="S18" s="2"/>
    </row>
    <row r="19" spans="1:19">
      <c r="A19" s="4">
        <f t="shared" si="25"/>
        <v>0</v>
      </c>
      <c r="B19" s="4">
        <f t="shared" si="26"/>
        <v>0</v>
      </c>
      <c r="C19" s="4">
        <f t="shared" si="27"/>
        <v>0</v>
      </c>
      <c r="D19" s="4">
        <f t="shared" si="28"/>
        <v>0</v>
      </c>
      <c r="E19" s="5">
        <f t="shared" si="29"/>
        <v>0</v>
      </c>
      <c r="F19" s="4" t="e">
        <f t="shared" si="30"/>
        <v>#DIV/0!</v>
      </c>
      <c r="G19" s="4" t="e">
        <f t="shared" si="31"/>
        <v>#DIV/0!</v>
      </c>
      <c r="H19" s="4" t="e">
        <f t="shared" si="32"/>
        <v>#DIV/0!</v>
      </c>
      <c r="I19" s="4">
        <f t="shared" si="33"/>
        <v>0</v>
      </c>
      <c r="J19" s="4">
        <f t="shared" si="33"/>
        <v>0</v>
      </c>
      <c r="O19" s="73">
        <v>0</v>
      </c>
      <c r="P19" s="73">
        <f>O19/1.2</f>
        <v>0</v>
      </c>
      <c r="Q19" s="73">
        <f t="shared" ref="Q19" si="36">P19/1.2</f>
        <v>0</v>
      </c>
      <c r="R19" s="2">
        <v>0</v>
      </c>
      <c r="S19" s="2"/>
    </row>
    <row r="20" spans="1:19" s="10" customFormat="1"/>
    <row r="21" spans="1:19" s="10" customFormat="1" ht="16.5">
      <c r="F21" s="68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2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9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9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9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N11" sqref="N1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J9" sqref="J9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5" zoomScaleNormal="55" workbookViewId="0">
      <selection activeCell="M43" sqref="M43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="85" zoomScaleNormal="85" workbookViewId="0">
      <selection activeCell="N19" sqref="N19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2025-03-15T10:39:21Z</dcterms:modified>
</cp:coreProperties>
</file>