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C0B54C9E-6592-4896-91FD-9150DD5097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20-20" sheetId="10" r:id="rId2"/>
    <sheet name="RR" sheetId="13" r:id="rId3"/>
    <sheet name="Area" sheetId="11" r:id="rId4"/>
    <sheet name="rate" sheetId="12" r:id="rId5"/>
  </sheets>
  <calcPr calcId="191029"/>
</workbook>
</file>

<file path=xl/calcChain.xml><?xml version="1.0" encoding="utf-8"?>
<calcChain xmlns="http://schemas.openxmlformats.org/spreadsheetml/2006/main">
  <c r="E10" i="1" l="1"/>
  <c r="L5" i="10"/>
  <c r="N5" i="10"/>
  <c r="C8" i="10"/>
  <c r="B4" i="10"/>
  <c r="B7" i="10"/>
  <c r="C6" i="10"/>
  <c r="D6" i="10" s="1"/>
  <c r="C5" i="10"/>
  <c r="B3" i="10"/>
  <c r="D3" i="10"/>
  <c r="D4" i="10"/>
  <c r="D5" i="10"/>
  <c r="D7" i="10"/>
  <c r="C2" i="10"/>
  <c r="B7" i="1"/>
  <c r="C32" i="1"/>
  <c r="C31" i="1"/>
  <c r="L4" i="10"/>
  <c r="L3" i="10"/>
  <c r="P3" i="10" s="1"/>
  <c r="N3" i="10"/>
  <c r="N7" i="10"/>
  <c r="Q3" i="10"/>
  <c r="P6" i="10"/>
  <c r="P7" i="10"/>
  <c r="Q7" i="10"/>
  <c r="P8" i="10"/>
  <c r="Q8" i="10"/>
  <c r="Q2" i="10"/>
  <c r="P2" i="10"/>
  <c r="L2" i="10"/>
  <c r="N2" i="10"/>
  <c r="F17" i="1"/>
  <c r="H4" i="1"/>
  <c r="S28" i="11"/>
  <c r="S26" i="11"/>
  <c r="M10" i="10" l="1"/>
  <c r="N10" i="10" s="1"/>
  <c r="F10" i="10"/>
  <c r="H10" i="10" s="1"/>
  <c r="C10" i="10"/>
  <c r="G10" i="10" s="1"/>
  <c r="M9" i="10"/>
  <c r="N9" i="10" s="1"/>
  <c r="F9" i="10"/>
  <c r="C9" i="10"/>
  <c r="D9" i="10" s="1"/>
  <c r="M8" i="10"/>
  <c r="N8" i="10" s="1"/>
  <c r="F8" i="10"/>
  <c r="D8" i="10"/>
  <c r="M7" i="10"/>
  <c r="F7" i="10"/>
  <c r="H7" i="10"/>
  <c r="M6" i="10"/>
  <c r="Q6" i="10" s="1"/>
  <c r="F6" i="10"/>
  <c r="G6" i="10"/>
  <c r="F5" i="10"/>
  <c r="G5" i="10"/>
  <c r="G4" i="10"/>
  <c r="F4" i="10"/>
  <c r="H4" i="10"/>
  <c r="G3" i="10"/>
  <c r="F3" i="10"/>
  <c r="H3" i="10"/>
  <c r="F2" i="10"/>
  <c r="D2" i="10"/>
  <c r="H2" i="10" s="1"/>
  <c r="H5" i="10" l="1"/>
  <c r="H9" i="10"/>
  <c r="G8" i="10"/>
  <c r="G7" i="10"/>
  <c r="H6" i="10"/>
  <c r="H8" i="10"/>
  <c r="G9" i="10"/>
  <c r="G2" i="10"/>
  <c r="B16" i="1" l="1"/>
  <c r="B10" i="1"/>
  <c r="B5" i="1"/>
  <c r="B6" i="1" s="1"/>
  <c r="B11" i="1" l="1"/>
  <c r="B12" i="1" s="1"/>
  <c r="B13" i="1" s="1"/>
  <c r="B17" i="1" s="1"/>
  <c r="F30" i="1" s="1"/>
  <c r="B20" i="1" l="1"/>
  <c r="D18" i="1"/>
  <c r="B19" i="1"/>
  <c r="F32" i="1" s="1"/>
  <c r="B18" i="1"/>
  <c r="F31" i="1" s="1"/>
  <c r="P4" i="10"/>
  <c r="P5" i="10"/>
  <c r="M5" i="10"/>
  <c r="Q5" i="10"/>
  <c r="N4" i="10"/>
  <c r="Q4" i="10" s="1"/>
</calcChain>
</file>

<file path=xl/sharedStrings.xml><?xml version="1.0" encoding="utf-8"?>
<sst xmlns="http://schemas.openxmlformats.org/spreadsheetml/2006/main" count="44" uniqueCount="34">
  <si>
    <t>Value</t>
  </si>
  <si>
    <t>Carpet area</t>
  </si>
  <si>
    <t xml:space="preserve">                </t>
  </si>
  <si>
    <t>Cosmos</t>
  </si>
  <si>
    <t>Sr. No.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</si>
  <si>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</si>
  <si>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</si>
  <si>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</si>
  <si>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</si>
  <si>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</si>
  <si>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</si>
  <si>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</si>
  <si>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CA Rate</t>
  </si>
  <si>
    <t>BUA Rate</t>
  </si>
  <si>
    <t>Rate</t>
  </si>
  <si>
    <t>BUA</t>
  </si>
  <si>
    <t>Lead No.  14934</t>
  </si>
  <si>
    <t>CB - Andheri M. V. Road - Brijesh Kumar S Pandey - Residential Flat No. 210, 2nd Floor, Building No 2A, Apnaghar CHSL, Saiwadi Telli Galli, Andheri East, Mumbai</t>
  </si>
  <si>
    <t>FMV</t>
  </si>
  <si>
    <t>RV</t>
  </si>
  <si>
    <t>DV</t>
  </si>
  <si>
    <t>CB (Andheri M. V. Branch)</t>
  </si>
  <si>
    <t xml:space="preserve">Brijesh Kumar S Pandey </t>
  </si>
  <si>
    <t xml:space="preserve">Agreement </t>
  </si>
  <si>
    <t>Area</t>
  </si>
  <si>
    <t>Sq. M.</t>
  </si>
  <si>
    <t>Sq. Ft.</t>
  </si>
  <si>
    <t>page</t>
  </si>
  <si>
    <t>18.01.2025</t>
  </si>
  <si>
    <t>BUA (20%)</t>
  </si>
  <si>
    <t>OC</t>
  </si>
  <si>
    <t>Built up area (20%)</t>
  </si>
  <si>
    <t>1 RK</t>
  </si>
  <si>
    <t xml:space="preserve">Measurement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</si>
</sst>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 Narrow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44">
    <xf numFmtId="0" fontId="0" fillId="0" borderId="0" xfId="0"/>
    <xf numFmtId="0" fontId="0" fillId="0" borderId="3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2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7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43" fontId="8" fillId="3" borderId="1" xfId="0" applyNumberFormat="1" applyFont="1" applyFill="1" applyBorder="1"/>
    <xf numFmtId="43" fontId="9" fillId="0" borderId="1" xfId="1" applyFont="1" applyFill="1" applyBorder="1"/>
    <xf numFmtId="0" fontId="7" fillId="3" borderId="0" xfId="0" applyFont="1" applyFill="1" applyAlignment="1">
      <alignment horizontal="center"/>
    </xf>
    <xf numFmtId="0" fontId="7" fillId="3" borderId="3" xfId="0" applyFont="1" applyFill="1" applyBorder="1" applyAlignment="1">
      <alignment horizontal="center"/>
    </xf>
    <xf numFmtId="43" fontId="0" fillId="0" borderId="0" xfId="1" applyFont="1"/>
    <xf numFmtId="43" fontId="10" fillId="3" borderId="0" xfId="0" applyNumberFormat="1" applyFont="1" applyFill="1"/>
    <xf numFmtId="43" fontId="7" fillId="3" borderId="0" xfId="1" applyFont="1" applyFill="1"/>
    <xf numFmtId="0" fontId="11" fillId="3" borderId="1" xfId="1" applyNumberFormat="1" applyFont="1" applyFill="1" applyBorder="1"/>
    <xf numFmtId="43" fontId="8" fillId="0" borderId="1" xfId="0" applyNumberFormat="1" applyFont="1" applyBorder="1"/>
    <xf numFmtId="4" fontId="0" fillId="3" borderId="0" xfId="0" applyNumberFormat="1" applyFill="1"/>
    <xf numFmtId="0" fontId="9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7" fillId="3" borderId="0" xfId="0" applyFont="1" applyFill="1" applyBorder="1" applyAlignment="1">
      <alignment horizontal="center"/>
    </xf>
    <xf numFmtId="4" fontId="0" fillId="0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20499</xdr:colOff>
      <xdr:row>43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4FD54-0966-F3FC-132E-3828EAB3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83699" cy="8345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360890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B6B2CB-DA7A-D4E7-C2C9-61ABCBFE6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69171" cy="8326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15</xdr:col>
      <xdr:colOff>344224</xdr:colOff>
      <xdr:row>89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490FA8-33FC-C7DA-615B-5D743C79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9488224" cy="8287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9</xdr:col>
      <xdr:colOff>466725</xdr:colOff>
      <xdr:row>127</xdr:row>
      <xdr:rowOff>105720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8064BC-3E3B-6C6A-70A9-2EE852BF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526000"/>
          <a:ext cx="5953125" cy="6773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15</xdr:col>
      <xdr:colOff>29855</xdr:colOff>
      <xdr:row>132</xdr:row>
      <xdr:rowOff>143958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488304-2D12-BAEE-BA1D-5C06129C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526000"/>
          <a:ext cx="9173855" cy="776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515613</xdr:colOff>
      <xdr:row>177</xdr:row>
      <xdr:rowOff>86880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43CE649-0880-9E69-854D-3A24CA01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527000"/>
          <a:ext cx="9050013" cy="8278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42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17A60-189A-59AF-9133-584F92C6B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13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325086</xdr:colOff>
      <xdr:row>87</xdr:row>
      <xdr:rowOff>96380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79D724-38BD-40AF-4E02-2298586D3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859486" cy="809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14</xdr:col>
      <xdr:colOff>467981</xdr:colOff>
      <xdr:row>134</xdr:row>
      <xdr:rowOff>163118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89A7FF-377E-A666-FE19-D411B7C75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9002381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14</xdr:col>
      <xdr:colOff>467981</xdr:colOff>
      <xdr:row>180</xdr:row>
      <xdr:rowOff>10670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56C169-1CDB-3926-11EB-67DEFC98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098500"/>
          <a:ext cx="9002381" cy="8202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14</xdr:col>
      <xdr:colOff>515613</xdr:colOff>
      <xdr:row>225</xdr:row>
      <xdr:rowOff>39275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6AAA54-9C2C-EEF2-CF66-5EDAEB2E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480500"/>
          <a:ext cx="9050013" cy="842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14</xdr:col>
      <xdr:colOff>467981</xdr:colOff>
      <xdr:row>268</xdr:row>
      <xdr:rowOff>39195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317285-081E-4FEA-98F0-480A67E0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243500"/>
          <a:ext cx="9002381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14</xdr:col>
      <xdr:colOff>458455</xdr:colOff>
      <xdr:row>315</xdr:row>
      <xdr:rowOff>39302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97E4AE7-2C01-DB43-558C-A7863CD5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435000"/>
          <a:ext cx="8992855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14</xdr:col>
      <xdr:colOff>105981</xdr:colOff>
      <xdr:row>361</xdr:row>
      <xdr:rowOff>29749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76B4FCA-D623-3037-27B8-3675491B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388500"/>
          <a:ext cx="8640381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"/>
  <sheetViews>
    <sheetView tabSelected="1" zoomScale="130" zoomScaleNormal="130" workbookViewId="0">
      <selection activeCell="B16" sqref="B16"/>
    </sheetView>
  </sheetViews>
  <sheetFormatPr defaultRowHeight="15" x14ac:dyDescent="0.25"/>
  <cols>
    <col min="2" max="2" width="21.140625" style="3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0" max="10" width="20.28515625" bestFit="1" customWidth="1"/>
    <col min="11" max="11" width="11.42578125" bestFit="1" customWidth="1"/>
    <col min="12" max="12" width="12.42578125" bestFit="1" customWidth="1"/>
    <col min="13" max="13" width="14.28515625" bestFit="1" customWidth="1"/>
    <col min="14" max="14" width="11.5703125" bestFit="1" customWidth="1"/>
    <col min="15" max="15" width="11.42578125" bestFit="1" customWidth="1"/>
  </cols>
  <sheetData>
    <row r="1" spans="2:11" x14ac:dyDescent="0.25">
      <c r="B1" s="5"/>
      <c r="D1" s="3"/>
      <c r="H1" s="1"/>
    </row>
    <row r="2" spans="2:11" ht="16.5" x14ac:dyDescent="0.3">
      <c r="B2" s="12" t="s">
        <v>3</v>
      </c>
      <c r="C2" s="8"/>
      <c r="D2" s="3"/>
      <c r="E2" s="32" t="s">
        <v>23</v>
      </c>
      <c r="F2" s="32" t="s">
        <v>24</v>
      </c>
      <c r="G2" s="32" t="s">
        <v>25</v>
      </c>
      <c r="H2" s="33" t="s">
        <v>26</v>
      </c>
      <c r="J2" s="42" t="s">
        <v>33</v>
      </c>
    </row>
    <row r="3" spans="2:11" ht="16.5" x14ac:dyDescent="0.3">
      <c r="B3" s="17">
        <v>2025</v>
      </c>
      <c r="C3" s="9"/>
      <c r="D3" s="3"/>
      <c r="E3" s="32" t="s">
        <v>32</v>
      </c>
      <c r="F3" s="32" t="s">
        <v>11</v>
      </c>
      <c r="G3" s="32"/>
      <c r="H3" s="33">
        <v>225</v>
      </c>
      <c r="J3" s="41" t="s">
        <v>11</v>
      </c>
      <c r="K3" s="41">
        <v>226</v>
      </c>
    </row>
    <row r="4" spans="2:11" ht="16.5" x14ac:dyDescent="0.3">
      <c r="B4" s="37">
        <v>2005</v>
      </c>
      <c r="C4" s="38" t="s">
        <v>30</v>
      </c>
      <c r="D4" s="3"/>
      <c r="F4" s="32" t="s">
        <v>29</v>
      </c>
      <c r="G4" s="23">
        <v>25.09</v>
      </c>
      <c r="H4" s="33">
        <f>H3*1.2</f>
        <v>270</v>
      </c>
    </row>
    <row r="5" spans="2:11" ht="16.5" x14ac:dyDescent="0.3">
      <c r="B5" s="18">
        <f>B3-B4</f>
        <v>20</v>
      </c>
      <c r="C5" s="4"/>
      <c r="D5" s="3"/>
      <c r="H5" s="1"/>
    </row>
    <row r="6" spans="2:11" ht="16.5" x14ac:dyDescent="0.3">
      <c r="B6" s="17">
        <f>60-B5</f>
        <v>40</v>
      </c>
      <c r="C6" s="4"/>
      <c r="D6" s="3"/>
      <c r="H6" s="1"/>
    </row>
    <row r="7" spans="2:11" ht="16.5" x14ac:dyDescent="0.3">
      <c r="B7" s="14">
        <f>270*2800</f>
        <v>756000</v>
      </c>
      <c r="C7" s="4"/>
      <c r="D7" s="3"/>
      <c r="H7" s="1"/>
    </row>
    <row r="8" spans="2:11" ht="16.5" x14ac:dyDescent="0.3">
      <c r="B8" s="13"/>
      <c r="C8" s="4"/>
      <c r="D8" s="3"/>
      <c r="H8" s="1"/>
    </row>
    <row r="9" spans="2:11" ht="16.5" x14ac:dyDescent="0.3">
      <c r="B9" s="13"/>
      <c r="C9" s="4"/>
      <c r="D9" s="3"/>
      <c r="E9">
        <v>21500</v>
      </c>
      <c r="H9" s="1"/>
    </row>
    <row r="10" spans="2:11" ht="16.5" x14ac:dyDescent="0.3">
      <c r="B10" s="13">
        <f>100-10</f>
        <v>90</v>
      </c>
      <c r="C10" s="4"/>
      <c r="D10" s="3"/>
      <c r="E10">
        <f>2800-E9</f>
        <v>-18700</v>
      </c>
      <c r="H10" s="1"/>
    </row>
    <row r="11" spans="2:11" ht="16.5" x14ac:dyDescent="0.3">
      <c r="B11" s="13">
        <f>B10*B5/60</f>
        <v>30</v>
      </c>
      <c r="C11" s="10"/>
      <c r="D11" s="3"/>
      <c r="H11" s="1"/>
    </row>
    <row r="12" spans="2:11" ht="16.5" x14ac:dyDescent="0.3">
      <c r="B12" s="19">
        <f>B11%</f>
        <v>0.3</v>
      </c>
      <c r="C12" s="4"/>
      <c r="D12" s="3"/>
      <c r="H12" s="1"/>
    </row>
    <row r="13" spans="2:11" ht="16.5" x14ac:dyDescent="0.3">
      <c r="B13" s="20">
        <f>ROUND((B7*B12),0)</f>
        <v>226800</v>
      </c>
      <c r="C13" s="11"/>
      <c r="D13" s="3"/>
      <c r="H13" s="1"/>
    </row>
    <row r="14" spans="2:11" ht="16.5" x14ac:dyDescent="0.3">
      <c r="B14" s="20">
        <v>225</v>
      </c>
      <c r="C14" s="30" t="s">
        <v>11</v>
      </c>
      <c r="D14" s="3"/>
      <c r="H14" s="1"/>
    </row>
    <row r="15" spans="2:11" ht="16.5" x14ac:dyDescent="0.3">
      <c r="B15" s="17">
        <v>21500</v>
      </c>
      <c r="C15" s="30" t="s">
        <v>14</v>
      </c>
      <c r="D15" s="3"/>
      <c r="F15" s="34">
        <v>5200000</v>
      </c>
      <c r="H15" s="1"/>
    </row>
    <row r="16" spans="2:11" ht="16.5" x14ac:dyDescent="0.3">
      <c r="B16" s="14">
        <f>B15*B14</f>
        <v>4837500</v>
      </c>
      <c r="C16" s="4"/>
      <c r="D16" s="3"/>
      <c r="F16">
        <v>225</v>
      </c>
      <c r="H16" s="1"/>
    </row>
    <row r="17" spans="1:14" ht="16.5" x14ac:dyDescent="0.3">
      <c r="B17" s="15">
        <f>B16-B13</f>
        <v>4610700</v>
      </c>
      <c r="C17" s="21"/>
      <c r="D17" s="6"/>
      <c r="F17">
        <f>F15/F16</f>
        <v>23111.111111111109</v>
      </c>
      <c r="H17" s="1"/>
      <c r="N17" s="2"/>
    </row>
    <row r="18" spans="1:14" ht="16.5" x14ac:dyDescent="0.3">
      <c r="B18" s="15">
        <f>B17*0.9</f>
        <v>4149630</v>
      </c>
      <c r="C18" s="4"/>
      <c r="D18" s="3">
        <f>B17/B14</f>
        <v>20492</v>
      </c>
      <c r="H18" s="1"/>
      <c r="N18" s="2"/>
    </row>
    <row r="19" spans="1:14" ht="16.5" x14ac:dyDescent="0.3">
      <c r="B19" s="15">
        <f>B17*0.8</f>
        <v>3688560</v>
      </c>
      <c r="C19" s="4"/>
      <c r="D19" s="3"/>
      <c r="H19" s="1"/>
      <c r="N19" s="2"/>
    </row>
    <row r="20" spans="1:14" ht="16.5" x14ac:dyDescent="0.3">
      <c r="B20" s="15">
        <f>B17*0.025/12</f>
        <v>9605.625</v>
      </c>
      <c r="C20" s="9"/>
      <c r="D20" s="2"/>
      <c r="E20" s="2"/>
      <c r="F20" s="2"/>
      <c r="H20" s="1"/>
    </row>
    <row r="21" spans="1:14" ht="16.5" x14ac:dyDescent="0.3">
      <c r="B21" s="16"/>
      <c r="C21" s="22"/>
      <c r="D21" s="2"/>
      <c r="H21" s="2"/>
    </row>
    <row r="22" spans="1:14" x14ac:dyDescent="0.25">
      <c r="B22" s="6"/>
      <c r="E22" s="23" t="s">
        <v>16</v>
      </c>
    </row>
    <row r="23" spans="1:14" x14ac:dyDescent="0.25">
      <c r="B23" s="6"/>
    </row>
    <row r="24" spans="1:14" x14ac:dyDescent="0.25">
      <c r="B24" s="6"/>
    </row>
    <row r="25" spans="1:14" x14ac:dyDescent="0.25">
      <c r="A25" t="s">
        <v>17</v>
      </c>
      <c r="B25" s="6"/>
    </row>
    <row r="26" spans="1:14" x14ac:dyDescent="0.25">
      <c r="B26" s="6"/>
      <c r="E26" t="s">
        <v>2</v>
      </c>
    </row>
    <row r="27" spans="1:14" x14ac:dyDescent="0.25">
      <c r="B27" s="6"/>
    </row>
    <row r="28" spans="1:14" ht="18.75" x14ac:dyDescent="0.3">
      <c r="B28" s="35" t="s">
        <v>23</v>
      </c>
      <c r="C28" s="23"/>
      <c r="E28" s="40" t="s">
        <v>21</v>
      </c>
      <c r="F28" s="40"/>
    </row>
    <row r="29" spans="1:14" ht="18.75" x14ac:dyDescent="0.3">
      <c r="B29" s="35" t="s">
        <v>28</v>
      </c>
      <c r="C29" s="36">
        <v>1800000</v>
      </c>
      <c r="E29" s="40" t="s">
        <v>22</v>
      </c>
      <c r="F29" s="40"/>
    </row>
    <row r="30" spans="1:14" ht="18.75" x14ac:dyDescent="0.3">
      <c r="B30" s="6"/>
      <c r="E30" s="31" t="s">
        <v>18</v>
      </c>
      <c r="F30" s="31">
        <f>B17</f>
        <v>4610700</v>
      </c>
    </row>
    <row r="31" spans="1:14" ht="18.75" x14ac:dyDescent="0.3">
      <c r="B31" s="6"/>
      <c r="C31" s="2">
        <f>C29*20%</f>
        <v>360000</v>
      </c>
      <c r="E31" s="31" t="s">
        <v>19</v>
      </c>
      <c r="F31" s="31">
        <f>B18</f>
        <v>4149630</v>
      </c>
    </row>
    <row r="32" spans="1:14" ht="18.75" x14ac:dyDescent="0.3">
      <c r="B32" s="6"/>
      <c r="C32" s="2">
        <f>C29+C31</f>
        <v>2160000</v>
      </c>
      <c r="E32" s="31" t="s">
        <v>20</v>
      </c>
      <c r="F32" s="31">
        <f>B19</f>
        <v>3688560</v>
      </c>
    </row>
    <row r="33" spans="3:10" x14ac:dyDescent="0.25">
      <c r="E33" s="2"/>
    </row>
    <row r="34" spans="3:10" x14ac:dyDescent="0.25">
      <c r="C34" s="2"/>
      <c r="E34" s="2"/>
    </row>
    <row r="35" spans="3:10" x14ac:dyDescent="0.25">
      <c r="E35" s="2"/>
    </row>
    <row r="36" spans="3:10" ht="17.25" x14ac:dyDescent="0.3">
      <c r="E36" s="2"/>
      <c r="J36" s="7"/>
    </row>
    <row r="37" spans="3:10" ht="17.25" x14ac:dyDescent="0.3">
      <c r="E37" s="2"/>
      <c r="J37" s="7"/>
    </row>
    <row r="38" spans="3:10" x14ac:dyDescent="0.25">
      <c r="E38" s="2"/>
    </row>
    <row r="39" spans="3:10" x14ac:dyDescent="0.25">
      <c r="E39" s="2"/>
    </row>
    <row r="40" spans="3:10" x14ac:dyDescent="0.25">
      <c r="E40" s="2"/>
    </row>
    <row r="41" spans="3:10" x14ac:dyDescent="0.25">
      <c r="E41" s="2"/>
    </row>
    <row r="42" spans="3:10" x14ac:dyDescent="0.25">
      <c r="E42" s="2"/>
    </row>
    <row r="43" spans="3:10" x14ac:dyDescent="0.25">
      <c r="E43" s="2"/>
    </row>
    <row r="44" spans="3:10" x14ac:dyDescent="0.25">
      <c r="E44" s="2"/>
    </row>
    <row r="45" spans="3:10" x14ac:dyDescent="0.25">
      <c r="E45" s="2"/>
    </row>
    <row r="46" spans="3:10" x14ac:dyDescent="0.25">
      <c r="E46" s="2"/>
    </row>
    <row r="47" spans="3:10" x14ac:dyDescent="0.25">
      <c r="E47" s="2"/>
    </row>
    <row r="73" spans="3:5" x14ac:dyDescent="0.25">
      <c r="C73" s="2"/>
      <c r="D73" s="2"/>
      <c r="E73" s="2"/>
    </row>
  </sheetData>
  <mergeCells count="2">
    <mergeCell ref="E28:F28"/>
    <mergeCell ref="E29:F2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0"/>
  <sheetViews>
    <sheetView workbookViewId="0">
      <selection activeCell="E4" sqref="E4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5" max="15" width="16.28515625" customWidth="1"/>
    <col min="16" max="16" width="12.5703125" customWidth="1"/>
    <col min="17" max="17" width="16.140625" customWidth="1"/>
  </cols>
  <sheetData>
    <row r="1" spans="1:17" ht="60" x14ac:dyDescent="0.25">
      <c r="A1" s="24" t="s">
        <v>4</v>
      </c>
      <c r="B1" s="24" t="s">
        <v>1</v>
      </c>
      <c r="C1" s="24" t="s">
        <v>31</v>
      </c>
      <c r="D1" s="24" t="s">
        <v>5</v>
      </c>
      <c r="E1" s="24" t="s">
        <v>0</v>
      </c>
      <c r="F1" s="24" t="s">
        <v>6</v>
      </c>
      <c r="G1" s="24" t="s">
        <v>7</v>
      </c>
      <c r="H1" s="24" t="s">
        <v>8</v>
      </c>
      <c r="I1" s="24" t="s">
        <v>9</v>
      </c>
      <c r="J1" s="24" t="s">
        <v>10</v>
      </c>
      <c r="K1" s="24"/>
      <c r="L1" s="24" t="s">
        <v>11</v>
      </c>
      <c r="M1" s="24" t="s">
        <v>15</v>
      </c>
      <c r="N1" s="24" t="s">
        <v>29</v>
      </c>
      <c r="O1" s="24" t="s">
        <v>0</v>
      </c>
      <c r="P1" s="24" t="s">
        <v>12</v>
      </c>
      <c r="Q1" s="24" t="s">
        <v>13</v>
      </c>
    </row>
    <row r="2" spans="1:17" x14ac:dyDescent="0.25">
      <c r="B2">
        <v>225</v>
      </c>
      <c r="C2">
        <f>B2*1.2</f>
        <v>270</v>
      </c>
      <c r="D2" s="25">
        <f>C2*1.2</f>
        <v>324</v>
      </c>
      <c r="E2" s="25">
        <v>5200000</v>
      </c>
      <c r="F2" s="39">
        <f>E2/B2</f>
        <v>23111.111111111109</v>
      </c>
      <c r="G2" s="26">
        <f>E2/C2</f>
        <v>19259.259259259259</v>
      </c>
      <c r="H2">
        <f>E2/D2</f>
        <v>16049.382716049382</v>
      </c>
      <c r="I2">
        <v>5</v>
      </c>
      <c r="J2">
        <v>515</v>
      </c>
      <c r="L2" s="27">
        <f>N2/1.2</f>
        <v>225.0573</v>
      </c>
      <c r="M2" s="27">
        <v>25.09</v>
      </c>
      <c r="N2" s="27">
        <f>M2*10.764</f>
        <v>270.06876</v>
      </c>
      <c r="O2" s="25">
        <v>4500000</v>
      </c>
      <c r="P2" s="39">
        <f>O2/L2</f>
        <v>19994.907963438643</v>
      </c>
      <c r="Q2" s="25">
        <f>O2/N2</f>
        <v>16662.423302865536</v>
      </c>
    </row>
    <row r="3" spans="1:17" x14ac:dyDescent="0.25">
      <c r="B3" s="28">
        <f>C3/1.2</f>
        <v>208.33333333333334</v>
      </c>
      <c r="C3">
        <v>250</v>
      </c>
      <c r="D3" s="25">
        <f t="shared" ref="D3:D7" si="0">C3*1.2</f>
        <v>300</v>
      </c>
      <c r="E3" s="25">
        <v>5500000</v>
      </c>
      <c r="F3" s="25">
        <f t="shared" ref="F3:F6" si="1">E3/B3</f>
        <v>26400</v>
      </c>
      <c r="G3" s="26">
        <f t="shared" ref="G3:G7" si="2">E3/C3</f>
        <v>22000</v>
      </c>
      <c r="H3">
        <f t="shared" ref="H3:H7" si="3">E3/D3</f>
        <v>18333.333333333332</v>
      </c>
      <c r="I3">
        <v>4</v>
      </c>
      <c r="J3">
        <v>418</v>
      </c>
      <c r="L3" s="27">
        <f>N3/1.2</f>
        <v>225.0573</v>
      </c>
      <c r="M3" s="27">
        <v>25.09</v>
      </c>
      <c r="N3" s="27">
        <f t="shared" ref="N3:N7" si="4">M3*10.764</f>
        <v>270.06876</v>
      </c>
      <c r="O3" s="25">
        <v>3200000</v>
      </c>
      <c r="P3" s="43">
        <f t="shared" ref="P3:P8" si="5">O3/L3</f>
        <v>14218.601218445257</v>
      </c>
      <c r="Q3" s="25">
        <f t="shared" ref="Q3:Q8" si="6">O3/N3</f>
        <v>11848.834348704382</v>
      </c>
    </row>
    <row r="4" spans="1:17" x14ac:dyDescent="0.25">
      <c r="B4" s="29">
        <f>C4/1.2</f>
        <v>250</v>
      </c>
      <c r="C4">
        <v>300</v>
      </c>
      <c r="D4" s="25">
        <f t="shared" si="0"/>
        <v>360</v>
      </c>
      <c r="E4" s="25">
        <v>5300000</v>
      </c>
      <c r="F4" s="39">
        <f t="shared" si="1"/>
        <v>21200</v>
      </c>
      <c r="G4" s="26">
        <f t="shared" si="2"/>
        <v>17666.666666666668</v>
      </c>
      <c r="H4">
        <f t="shared" si="3"/>
        <v>14722.222222222223</v>
      </c>
      <c r="I4">
        <v>5</v>
      </c>
      <c r="J4">
        <v>502</v>
      </c>
      <c r="L4" s="27">
        <f>N4/1.2</f>
        <v>225.0573</v>
      </c>
      <c r="M4" s="27">
        <v>25.09</v>
      </c>
      <c r="N4" s="27">
        <f t="shared" si="4"/>
        <v>270.06876</v>
      </c>
      <c r="O4" s="25">
        <v>3300000</v>
      </c>
      <c r="P4" s="43">
        <f t="shared" si="5"/>
        <v>14662.932506521673</v>
      </c>
      <c r="Q4" s="25">
        <f t="shared" si="6"/>
        <v>12219.110422101394</v>
      </c>
    </row>
    <row r="5" spans="1:17" x14ac:dyDescent="0.25">
      <c r="B5" s="29">
        <v>225</v>
      </c>
      <c r="C5">
        <f>B5*1.2</f>
        <v>270</v>
      </c>
      <c r="D5" s="25">
        <f t="shared" si="0"/>
        <v>324</v>
      </c>
      <c r="E5" s="25">
        <v>5500000</v>
      </c>
      <c r="F5" s="43">
        <f t="shared" si="1"/>
        <v>24444.444444444445</v>
      </c>
      <c r="G5" s="26">
        <f t="shared" si="2"/>
        <v>20370.370370370369</v>
      </c>
      <c r="H5">
        <f t="shared" si="3"/>
        <v>16975.308641975309</v>
      </c>
      <c r="I5">
        <v>8</v>
      </c>
      <c r="J5">
        <v>815</v>
      </c>
      <c r="L5" s="27">
        <f>N5/1.2</f>
        <v>225.0573</v>
      </c>
      <c r="M5" s="27" t="e">
        <f>L5+#REF!</f>
        <v>#REF!</v>
      </c>
      <c r="N5" s="27">
        <f>25.09*10.764</f>
        <v>270.06876</v>
      </c>
      <c r="O5" s="25">
        <v>4250000</v>
      </c>
      <c r="P5" s="39">
        <f t="shared" si="5"/>
        <v>18884.07974324761</v>
      </c>
      <c r="Q5" s="25">
        <f t="shared" si="6"/>
        <v>15736.733119373008</v>
      </c>
    </row>
    <row r="6" spans="1:17" x14ac:dyDescent="0.25">
      <c r="B6">
        <v>427</v>
      </c>
      <c r="C6">
        <f>B6*1.2</f>
        <v>512.4</v>
      </c>
      <c r="D6" s="25">
        <f t="shared" si="0"/>
        <v>614.88</v>
      </c>
      <c r="E6" s="25">
        <v>10500000</v>
      </c>
      <c r="F6" s="43">
        <f t="shared" si="1"/>
        <v>24590.163934426229</v>
      </c>
      <c r="G6" s="26">
        <f t="shared" si="2"/>
        <v>20491.803278688527</v>
      </c>
      <c r="H6">
        <f t="shared" si="3"/>
        <v>17076.502732240438</v>
      </c>
      <c r="I6">
        <v>2</v>
      </c>
      <c r="J6">
        <v>209</v>
      </c>
      <c r="L6" s="25">
        <v>225</v>
      </c>
      <c r="M6" s="27" t="e">
        <f>L6+#REF!</f>
        <v>#REF!</v>
      </c>
      <c r="N6" s="27">
        <v>270</v>
      </c>
      <c r="O6" s="25">
        <v>4400000</v>
      </c>
      <c r="P6" s="39">
        <f t="shared" si="5"/>
        <v>19555.555555555555</v>
      </c>
      <c r="Q6" s="25">
        <f t="shared" si="6"/>
        <v>16296.296296296296</v>
      </c>
    </row>
    <row r="7" spans="1:17" x14ac:dyDescent="0.25">
      <c r="B7">
        <f>C7/1.2</f>
        <v>208.33333333333334</v>
      </c>
      <c r="C7">
        <v>250</v>
      </c>
      <c r="D7" s="25">
        <f t="shared" si="0"/>
        <v>300</v>
      </c>
      <c r="E7" s="25">
        <v>5500000</v>
      </c>
      <c r="F7" s="25">
        <f t="shared" ref="F7:F10" si="7">ROUND((E7/B7),0)</f>
        <v>26400</v>
      </c>
      <c r="G7" s="26">
        <f t="shared" si="2"/>
        <v>22000</v>
      </c>
      <c r="H7">
        <f t="shared" si="3"/>
        <v>18333.333333333332</v>
      </c>
      <c r="L7" s="25"/>
      <c r="M7" s="27" t="e">
        <f>L7+#REF!</f>
        <v>#REF!</v>
      </c>
      <c r="N7" s="27" t="e">
        <f t="shared" si="4"/>
        <v>#REF!</v>
      </c>
      <c r="O7" s="25"/>
      <c r="P7" s="25" t="e">
        <f t="shared" si="5"/>
        <v>#DIV/0!</v>
      </c>
      <c r="Q7" s="25" t="e">
        <f t="shared" si="6"/>
        <v>#REF!</v>
      </c>
    </row>
    <row r="8" spans="1:17" x14ac:dyDescent="0.25">
      <c r="B8">
        <v>225</v>
      </c>
      <c r="C8">
        <f>B8*1.2</f>
        <v>270</v>
      </c>
      <c r="D8" s="25">
        <f t="shared" ref="D8:D9" si="8">C8*1.2</f>
        <v>324</v>
      </c>
      <c r="E8" s="25">
        <v>4800000</v>
      </c>
      <c r="F8" s="39">
        <f t="shared" si="7"/>
        <v>21333</v>
      </c>
      <c r="G8" s="26">
        <f t="shared" ref="G8:G9" si="9">F8/C8</f>
        <v>79.011111111111106</v>
      </c>
      <c r="H8">
        <f t="shared" ref="H8:H10" si="10">F8/D8</f>
        <v>65.842592592592595</v>
      </c>
      <c r="L8" s="25"/>
      <c r="M8" s="27" t="e">
        <f>L8+#REF!</f>
        <v>#REF!</v>
      </c>
      <c r="N8" s="25" t="e">
        <f t="shared" ref="N8:N10" si="11">M8*1.1</f>
        <v>#REF!</v>
      </c>
      <c r="O8" s="25"/>
      <c r="P8" s="25" t="e">
        <f t="shared" si="5"/>
        <v>#DIV/0!</v>
      </c>
      <c r="Q8" s="25" t="e">
        <f t="shared" si="6"/>
        <v>#REF!</v>
      </c>
    </row>
    <row r="9" spans="1:17" x14ac:dyDescent="0.25">
      <c r="B9">
        <v>225</v>
      </c>
      <c r="C9">
        <f t="shared" ref="C8:C10" si="12">B9*1.1</f>
        <v>247.50000000000003</v>
      </c>
      <c r="D9" s="25">
        <f t="shared" si="8"/>
        <v>297</v>
      </c>
      <c r="E9" s="25">
        <v>4900000</v>
      </c>
      <c r="F9" s="39">
        <f t="shared" si="7"/>
        <v>21778</v>
      </c>
      <c r="G9" s="26">
        <f t="shared" si="9"/>
        <v>87.99191919191918</v>
      </c>
      <c r="H9">
        <f t="shared" si="10"/>
        <v>73.326599326599322</v>
      </c>
      <c r="L9" s="25"/>
      <c r="M9" s="27" t="e">
        <f>L9+#REF!</f>
        <v>#REF!</v>
      </c>
      <c r="N9" s="25" t="e">
        <f t="shared" si="11"/>
        <v>#REF!</v>
      </c>
      <c r="O9" s="25"/>
      <c r="P9" s="25"/>
      <c r="Q9" s="25"/>
    </row>
    <row r="10" spans="1:17" x14ac:dyDescent="0.25">
      <c r="C10">
        <f t="shared" si="12"/>
        <v>0</v>
      </c>
      <c r="D10" s="25">
        <v>0</v>
      </c>
      <c r="E10" s="25"/>
      <c r="F10" s="25" t="e">
        <f t="shared" si="7"/>
        <v>#DIV/0!</v>
      </c>
      <c r="G10" t="e">
        <f t="shared" ref="G10" si="13">ROUND((E10/C10),0)</f>
        <v>#DIV/0!</v>
      </c>
      <c r="H10" t="e">
        <f t="shared" si="10"/>
        <v>#DIV/0!</v>
      </c>
      <c r="L10" s="25"/>
      <c r="M10" s="27" t="e">
        <f>L10+#REF!</f>
        <v>#REF!</v>
      </c>
      <c r="N10" s="25" t="e">
        <f t="shared" si="11"/>
        <v>#REF!</v>
      </c>
      <c r="O10" s="25"/>
      <c r="P10" s="25"/>
      <c r="Q10" s="2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AFDAD-43A3-49D6-ABA8-CCB3E0B919E1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L19:S152"/>
  <sheetViews>
    <sheetView topLeftCell="A85" zoomScaleNormal="100" workbookViewId="0">
      <selection activeCell="R153" sqref="R153"/>
    </sheetView>
  </sheetViews>
  <sheetFormatPr defaultRowHeight="15" x14ac:dyDescent="0.25"/>
  <sheetData>
    <row r="19" spans="18:19" x14ac:dyDescent="0.25">
      <c r="R19" t="s">
        <v>27</v>
      </c>
      <c r="S19">
        <v>1</v>
      </c>
    </row>
    <row r="26" spans="18:19" x14ac:dyDescent="0.25">
      <c r="R26">
        <v>25.09</v>
      </c>
      <c r="S26">
        <f>R26*10.764</f>
        <v>270.06876</v>
      </c>
    </row>
    <row r="27" spans="18:19" x14ac:dyDescent="0.25">
      <c r="S27">
        <v>225</v>
      </c>
    </row>
    <row r="28" spans="18:19" x14ac:dyDescent="0.25">
      <c r="S28">
        <f>S27*1.2</f>
        <v>270</v>
      </c>
    </row>
    <row r="57" spans="18:19" x14ac:dyDescent="0.25">
      <c r="R57" t="s">
        <v>27</v>
      </c>
      <c r="S57">
        <v>2</v>
      </c>
    </row>
    <row r="108" spans="12:18" x14ac:dyDescent="0.25">
      <c r="L108" t="s">
        <v>27</v>
      </c>
      <c r="M108">
        <v>7</v>
      </c>
    </row>
    <row r="110" spans="12:18" x14ac:dyDescent="0.25">
      <c r="Q110" t="s">
        <v>27</v>
      </c>
      <c r="R110">
        <v>7</v>
      </c>
    </row>
    <row r="152" spans="17:18" x14ac:dyDescent="0.25">
      <c r="Q152" t="s">
        <v>27</v>
      </c>
      <c r="R152">
        <v>12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82" workbookViewId="0">
      <selection activeCell="P328" sqref="P3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20-20</vt:lpstr>
      <vt:lpstr>RR</vt:lpstr>
      <vt:lpstr>Area</vt:lpstr>
      <vt:lpstr>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2025-03-18T08:02:18Z</dcterms:modified>
</cp:coreProperties>
</file>