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K10" i="15" l="1"/>
  <c r="P16" i="13"/>
  <c r="M12" i="15"/>
  <c r="S15" i="14"/>
  <c r="R9" i="13"/>
  <c r="I32" i="4"/>
  <c r="G32" i="4"/>
  <c r="G30" i="4"/>
  <c r="G31" i="4"/>
  <c r="G29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Y43" i="4" s="1"/>
  <c r="S38" i="4" l="1"/>
  <c r="W48" i="4" l="1"/>
  <c r="W44" i="4"/>
</calcChain>
</file>

<file path=xl/sharedStrings.xml><?xml version="1.0" encoding="utf-8"?>
<sst xmlns="http://schemas.openxmlformats.org/spreadsheetml/2006/main" count="51" uniqueCount="45">
  <si>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</si>
  <si>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</si>
  <si>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</si>
  <si>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</si>
  <si>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</si>
  <si>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</si>
  <si>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</si>
  <si>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</si>
  <si>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</si>
  <si>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</si>
  <si>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</si>
  <si>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</si>
  <si>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</si>
  <si>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</si>
  <si>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</si>
  <si>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</si>
  <si>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</si>
  <si>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</si>
  <si>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</si>
  <si>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</si>
  <si>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</si>
  <si>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</si>
  <si>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</si>
  <si>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</si>
  <si>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</si>
  <si>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</si>
  <si>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</si>
  <si>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</si>
  <si>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</si>
  <si>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</si>
  <si>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</si>
  <si>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</si>
  <si>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</si>
  <si>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</si>
  <si>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</si>
  <si>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</si>
  <si>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</si>
  <si>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</si>
  <si>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</si>
  <si>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 xml:space="preserve"> </t>
  </si>
  <si>
    <t>State Bank of India ( R B O Pune ) -  Mr. Yogesh Maruti Chavan</t>
  </si>
  <si>
    <t>Agree CA</t>
  </si>
  <si>
    <t>Bal</t>
  </si>
  <si>
    <t>Terr</t>
  </si>
  <si>
    <t>As per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</si>
</sst>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43" fontId="0" fillId="0" borderId="0" xfId="0" applyNumberFormat="1"/>
    <xf numFmtId="0" fontId="7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11</xdr:col>
      <xdr:colOff>200563</xdr:colOff>
      <xdr:row>26</xdr:row>
      <xdr:rowOff>114981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3858163" cy="4877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15</xdr:col>
      <xdr:colOff>277114</xdr:colOff>
      <xdr:row>31</xdr:row>
      <xdr:rowOff>162586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333500"/>
          <a:ext cx="6373114" cy="4734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372037</xdr:colOff>
      <xdr:row>27</xdr:row>
      <xdr:rowOff>57849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029637" cy="5010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</xdr:row>
      <xdr:rowOff>180975</xdr:rowOff>
    </xdr:from>
    <xdr:to>
      <xdr:col>20</xdr:col>
      <xdr:colOff>249111</xdr:colOff>
      <xdr:row>34</xdr:row>
      <xdr:rowOff>77016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" y="371475"/>
          <a:ext cx="10469436" cy="5849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17</xdr:col>
      <xdr:colOff>534751</xdr:colOff>
      <xdr:row>38</xdr:row>
      <xdr:rowOff>77008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524000"/>
          <a:ext cx="9678751" cy="5792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Normal="100" workbookViewId="0">
      <selection activeCell="P11" sqref="P1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s="47" customFormat="1" x14ac:dyDescent="0.25">
      <c r="A3" s="45">
        <f t="shared" ref="A3:A9" si="0">N3</f>
        <v>0</v>
      </c>
      <c r="B3" s="45">
        <f t="shared" ref="B3:B9" si="1">Q3</f>
        <v>617</v>
      </c>
      <c r="C3" s="45">
        <f>B3*1.2</f>
        <v>740.4</v>
      </c>
      <c r="D3" s="45">
        <f t="shared" ref="D3:D9" si="2">C3*1.2</f>
        <v>888.4799999999999</v>
      </c>
      <c r="E3" s="46">
        <f t="shared" ref="E3:E9" si="3">R3</f>
        <v>6814400</v>
      </c>
      <c r="F3" s="45">
        <f t="shared" ref="F3:F9" si="4">ROUND((E3/B3),0)</f>
        <v>11044</v>
      </c>
      <c r="G3" s="45">
        <f t="shared" ref="G3:G9" si="5">ROUND((E3/C3),0)</f>
        <v>9204</v>
      </c>
      <c r="H3" s="45">
        <f t="shared" ref="H3:H9" si="6">ROUND((E3/D3),0)</f>
        <v>7670</v>
      </c>
      <c r="I3" s="45" t="e">
        <f>#REF!</f>
        <v>#REF!</v>
      </c>
      <c r="J3" s="45">
        <f t="shared" ref="J3:J9" si="7">S3</f>
        <v>0</v>
      </c>
      <c r="O3" s="47">
        <v>0</v>
      </c>
      <c r="P3" s="47">
        <f t="shared" ref="P3:P9" si="8">O3/1.2</f>
        <v>0</v>
      </c>
      <c r="Q3" s="47">
        <v>617</v>
      </c>
      <c r="R3" s="48">
        <v>6814400</v>
      </c>
    </row>
    <row r="4" spans="1:20" x14ac:dyDescent="0.25">
      <c r="A4" s="4">
        <f t="shared" si="0"/>
        <v>0</v>
      </c>
      <c r="B4" s="4">
        <f t="shared" si="1"/>
        <v>612</v>
      </c>
      <c r="C4" s="4">
        <f t="shared" ref="C4:C9" si="9">B4*1.2</f>
        <v>734.4</v>
      </c>
      <c r="D4" s="4">
        <f t="shared" si="2"/>
        <v>881.28</v>
      </c>
      <c r="E4" s="5">
        <f t="shared" si="3"/>
        <v>5775000</v>
      </c>
      <c r="F4" s="9">
        <f t="shared" si="4"/>
        <v>9436</v>
      </c>
      <c r="G4" s="9">
        <f t="shared" si="5"/>
        <v>7864</v>
      </c>
      <c r="H4" s="9">
        <f t="shared" si="6"/>
        <v>6553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612</v>
      </c>
      <c r="R4" s="2">
        <v>5775000</v>
      </c>
    </row>
    <row r="5" spans="1:20" s="47" customFormat="1" x14ac:dyDescent="0.25">
      <c r="A5" s="45">
        <f t="shared" si="0"/>
        <v>0</v>
      </c>
      <c r="B5" s="45">
        <f t="shared" si="1"/>
        <v>626</v>
      </c>
      <c r="C5" s="45">
        <f t="shared" si="9"/>
        <v>751.19999999999993</v>
      </c>
      <c r="D5" s="45">
        <f t="shared" si="2"/>
        <v>901.43999999999994</v>
      </c>
      <c r="E5" s="46">
        <f t="shared" si="3"/>
        <v>7450300</v>
      </c>
      <c r="F5" s="45">
        <f t="shared" si="4"/>
        <v>11901</v>
      </c>
      <c r="G5" s="45">
        <f t="shared" si="5"/>
        <v>9918</v>
      </c>
      <c r="H5" s="45">
        <f t="shared" si="6"/>
        <v>8265</v>
      </c>
      <c r="I5" s="45" t="e">
        <f>#REF!</f>
        <v>#REF!</v>
      </c>
      <c r="J5" s="45">
        <f t="shared" si="7"/>
        <v>0</v>
      </c>
      <c r="O5" s="47">
        <v>0</v>
      </c>
      <c r="P5" s="47">
        <f t="shared" si="8"/>
        <v>0</v>
      </c>
      <c r="Q5" s="47">
        <v>626</v>
      </c>
      <c r="R5" s="48">
        <v>7450300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6:Q9" si="1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2" t="s">
        <v>36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s="47" customFormat="1" x14ac:dyDescent="0.25">
      <c r="A16" s="45">
        <f t="shared" ref="A16:A25" si="32">N16</f>
        <v>0</v>
      </c>
      <c r="B16" s="45">
        <f t="shared" ref="B16:B25" si="33">Q16</f>
        <v>502</v>
      </c>
      <c r="C16" s="45">
        <f t="shared" ref="C16:C25" si="34">B16*1.2</f>
        <v>602.4</v>
      </c>
      <c r="D16" s="45">
        <f t="shared" ref="D16:D25" si="35">C16*1.2</f>
        <v>722.88</v>
      </c>
      <c r="E16" s="46">
        <f t="shared" ref="E16:E25" si="36">R16</f>
        <v>7180000</v>
      </c>
      <c r="F16" s="45">
        <f t="shared" ref="F16:F25" si="37">ROUND((E16/B16),0)</f>
        <v>14303</v>
      </c>
      <c r="G16" s="45">
        <f t="shared" ref="G16:G25" si="38">ROUND((E16/C16),0)</f>
        <v>11919</v>
      </c>
      <c r="H16" s="45">
        <f t="shared" ref="H16:H25" si="39">ROUND((E16/D16),0)</f>
        <v>9932</v>
      </c>
      <c r="I16" s="45" t="e">
        <f>#REF!</f>
        <v>#REF!</v>
      </c>
      <c r="J16" s="45">
        <f t="shared" ref="J16:J25" si="40">S16</f>
        <v>0</v>
      </c>
      <c r="O16" s="47">
        <v>0</v>
      </c>
      <c r="P16" s="47">
        <f t="shared" ref="P16:Q25" si="41">O16/1.2</f>
        <v>0</v>
      </c>
      <c r="Q16" s="47">
        <v>502</v>
      </c>
      <c r="R16" s="48">
        <v>7180000</v>
      </c>
    </row>
    <row r="17" spans="1:25" s="47" customFormat="1" x14ac:dyDescent="0.25">
      <c r="A17" s="45">
        <f t="shared" si="32"/>
        <v>0</v>
      </c>
      <c r="B17" s="45">
        <f t="shared" si="33"/>
        <v>578</v>
      </c>
      <c r="C17" s="45">
        <f t="shared" si="34"/>
        <v>693.6</v>
      </c>
      <c r="D17" s="45">
        <f t="shared" si="35"/>
        <v>832.32</v>
      </c>
      <c r="E17" s="46">
        <f t="shared" si="36"/>
        <v>7800000</v>
      </c>
      <c r="F17" s="45">
        <f t="shared" si="37"/>
        <v>13495</v>
      </c>
      <c r="G17" s="45">
        <f t="shared" si="38"/>
        <v>11246</v>
      </c>
      <c r="H17" s="45">
        <f t="shared" si="39"/>
        <v>9371</v>
      </c>
      <c r="I17" s="45" t="e">
        <f>#REF!</f>
        <v>#REF!</v>
      </c>
      <c r="J17" s="45">
        <f t="shared" si="40"/>
        <v>0</v>
      </c>
      <c r="O17" s="47">
        <v>0</v>
      </c>
      <c r="P17" s="47">
        <f t="shared" si="41"/>
        <v>0</v>
      </c>
      <c r="Q17" s="47">
        <v>578</v>
      </c>
      <c r="R17" s="48">
        <v>7800000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13000</v>
      </c>
      <c r="X26" s="20" t="s">
        <v>38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10500</v>
      </c>
      <c r="X28" s="22"/>
    </row>
    <row r="29" spans="1:25" ht="15.75" x14ac:dyDescent="0.25">
      <c r="E29" t="s">
        <v>41</v>
      </c>
      <c r="F29" s="7">
        <v>47.6</v>
      </c>
      <c r="G29" s="6">
        <f>F29*10.764</f>
        <v>512.3664</v>
      </c>
      <c r="H29" s="6"/>
      <c r="I29">
        <v>512</v>
      </c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E30" t="s">
        <v>42</v>
      </c>
      <c r="F30" s="7">
        <v>5.34</v>
      </c>
      <c r="G30" s="6">
        <f t="shared" ref="G30:G31" si="64">F30*10.764</f>
        <v>57.479759999999992</v>
      </c>
      <c r="I30">
        <v>58</v>
      </c>
      <c r="S30" s="10"/>
      <c r="T30" s="10"/>
      <c r="U30" s="17" t="s">
        <v>17</v>
      </c>
      <c r="V30" s="23"/>
      <c r="W30" s="24">
        <f>X30-X31</f>
        <v>1</v>
      </c>
      <c r="X30" s="25">
        <v>2025</v>
      </c>
    </row>
    <row r="31" spans="1:25" ht="15.75" x14ac:dyDescent="0.25">
      <c r="E31" t="s">
        <v>43</v>
      </c>
      <c r="F31" s="7">
        <v>2.83</v>
      </c>
      <c r="G31" s="6">
        <f t="shared" si="64"/>
        <v>30.462119999999999</v>
      </c>
      <c r="I31">
        <v>30</v>
      </c>
      <c r="S31" s="10"/>
      <c r="T31" s="10"/>
      <c r="U31" s="17" t="s">
        <v>18</v>
      </c>
      <c r="V31" s="23"/>
      <c r="W31" s="24">
        <f>W32-W30</f>
        <v>59</v>
      </c>
      <c r="X31" s="31">
        <v>2024</v>
      </c>
      <c r="Y31" t="s">
        <v>44</v>
      </c>
    </row>
    <row r="32" spans="1:25" ht="15.75" x14ac:dyDescent="0.25">
      <c r="G32">
        <f>SUM(G29:G31)</f>
        <v>600.30827999999997</v>
      </c>
      <c r="I32">
        <f>SUM(I29:I31)</f>
        <v>600</v>
      </c>
      <c r="S32" s="10"/>
      <c r="T32" s="10"/>
      <c r="U32" s="17" t="s">
        <v>19</v>
      </c>
      <c r="V32" s="23"/>
      <c r="W32" s="24">
        <v>60</v>
      </c>
      <c r="X32" s="24"/>
    </row>
    <row r="33" spans="15:25" ht="48" customHeight="1" x14ac:dyDescent="0.25">
      <c r="P33" s="43" t="s">
        <v>40</v>
      </c>
      <c r="Q33" s="43"/>
      <c r="R33" s="43"/>
      <c r="S33" s="43"/>
      <c r="T33" s="44"/>
      <c r="U33" s="21" t="s">
        <v>39</v>
      </c>
      <c r="V33" s="23"/>
      <c r="W33" s="24">
        <f>90*W30/W32</f>
        <v>1.5</v>
      </c>
      <c r="X33" s="24"/>
    </row>
    <row r="34" spans="15:25" ht="15.75" x14ac:dyDescent="0.25">
      <c r="U34" s="17"/>
      <c r="V34" s="26"/>
      <c r="W34" s="27">
        <v>0</v>
      </c>
      <c r="X34" s="27"/>
    </row>
    <row r="35" spans="15:25" ht="15.75" x14ac:dyDescent="0.25">
      <c r="P35" s="14" t="s">
        <v>30</v>
      </c>
      <c r="Q35" s="14" t="s">
        <v>31</v>
      </c>
      <c r="R35" s="14" t="s">
        <v>32</v>
      </c>
      <c r="S35" s="14" t="s">
        <v>33</v>
      </c>
      <c r="T35" s="12"/>
      <c r="U35" s="17" t="s">
        <v>20</v>
      </c>
      <c r="V35" s="18"/>
      <c r="W35" s="19">
        <f>W29*W34</f>
        <v>0</v>
      </c>
      <c r="X35" s="22"/>
    </row>
    <row r="36" spans="15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21</v>
      </c>
      <c r="V36" s="18"/>
      <c r="W36" s="19">
        <f>W29-W35</f>
        <v>2500</v>
      </c>
      <c r="X36" s="22"/>
    </row>
    <row r="37" spans="15:25" ht="15.75" x14ac:dyDescent="0.25">
      <c r="R37" s="6" t="s">
        <v>33</v>
      </c>
      <c r="S37" s="16">
        <f>SUM(S36:S36)</f>
        <v>0</v>
      </c>
      <c r="U37" s="17" t="s">
        <v>15</v>
      </c>
      <c r="V37" s="18"/>
      <c r="W37" s="19">
        <f>W28</f>
        <v>10500</v>
      </c>
      <c r="X37" s="22"/>
    </row>
    <row r="38" spans="15:25" ht="15.75" x14ac:dyDescent="0.25">
      <c r="R38" s="6" t="s">
        <v>24</v>
      </c>
      <c r="S38" s="16">
        <f>S37*90%</f>
        <v>0</v>
      </c>
      <c r="U38" s="23"/>
      <c r="V38" s="18"/>
      <c r="W38" s="19"/>
      <c r="X38" s="22"/>
    </row>
    <row r="39" spans="15:25" ht="15.75" x14ac:dyDescent="0.25">
      <c r="R39" s="6" t="s">
        <v>34</v>
      </c>
      <c r="S39" s="16">
        <f>S37*80%</f>
        <v>0</v>
      </c>
      <c r="U39" s="28" t="s">
        <v>22</v>
      </c>
      <c r="V39" s="29"/>
      <c r="W39" s="20">
        <f>W37+W36</f>
        <v>13000</v>
      </c>
      <c r="X39" s="22"/>
    </row>
    <row r="40" spans="15:25" ht="15.75" x14ac:dyDescent="0.25">
      <c r="S40" s="10"/>
      <c r="T40" s="10"/>
      <c r="U40" s="23"/>
      <c r="V40" s="23"/>
      <c r="W40" s="24"/>
      <c r="X40" s="24"/>
    </row>
    <row r="41" spans="15:25" ht="15.75" x14ac:dyDescent="0.25">
      <c r="S41" s="10"/>
      <c r="T41" s="10"/>
      <c r="U41" s="28" t="s">
        <v>37</v>
      </c>
      <c r="V41" s="30"/>
      <c r="W41" s="25">
        <v>600</v>
      </c>
      <c r="X41" s="24"/>
    </row>
    <row r="42" spans="15:25" ht="15.75" x14ac:dyDescent="0.25">
      <c r="P42" s="13" t="s">
        <v>29</v>
      </c>
      <c r="S42" s="10"/>
      <c r="T42" s="11"/>
      <c r="U42" s="17" t="s">
        <v>23</v>
      </c>
      <c r="V42" s="31"/>
      <c r="W42" s="32">
        <f>W39*W41+X43</f>
        <v>7800000</v>
      </c>
      <c r="X42" s="33"/>
    </row>
    <row r="43" spans="15:25" ht="15.75" x14ac:dyDescent="0.25">
      <c r="S43" s="11"/>
      <c r="T43" s="10"/>
      <c r="U43" s="17" t="s">
        <v>24</v>
      </c>
      <c r="V43" s="23"/>
      <c r="W43" s="34">
        <f>W42*0.9</f>
        <v>7020000</v>
      </c>
      <c r="X43" s="35"/>
      <c r="Y43" s="41">
        <f>W43*0.8</f>
        <v>5616000</v>
      </c>
    </row>
    <row r="44" spans="15:25" ht="15.75" x14ac:dyDescent="0.25">
      <c r="S44" s="10"/>
      <c r="T44" s="10"/>
      <c r="U44" s="17" t="s">
        <v>25</v>
      </c>
      <c r="V44" s="23"/>
      <c r="W44" s="34">
        <f>W42*0.8</f>
        <v>6240000</v>
      </c>
      <c r="X44" s="34"/>
    </row>
    <row r="45" spans="15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5" ht="15.75" x14ac:dyDescent="0.25">
      <c r="U46" s="37" t="s">
        <v>26</v>
      </c>
      <c r="V46" s="38"/>
      <c r="W46" s="39">
        <f>W27*W41</f>
        <v>1500000</v>
      </c>
      <c r="X46" s="39"/>
    </row>
    <row r="47" spans="15:25" ht="15.75" x14ac:dyDescent="0.25">
      <c r="U47" s="17" t="s">
        <v>27</v>
      </c>
      <c r="V47" s="23"/>
      <c r="W47" s="36"/>
      <c r="X47" s="36"/>
    </row>
    <row r="48" spans="15:25" ht="15.75" x14ac:dyDescent="0.25">
      <c r="U48" s="40" t="s">
        <v>28</v>
      </c>
      <c r="V48" s="36"/>
      <c r="W48" s="34">
        <f>W42*0.025/12</f>
        <v>16250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R44"/>
  <sheetViews>
    <sheetView topLeftCell="D4" zoomScaleNormal="100" workbookViewId="0">
      <selection activeCell="P13" sqref="P13:P16"/>
    </sheetView>
  </sheetViews>
  <sheetFormatPr defaultRowHeight="15" x14ac:dyDescent="0.25"/>
  <cols>
    <col min="16" max="16" width="16.85546875" customWidth="1"/>
  </cols>
  <sheetData>
    <row r="6" spans="16:18" x14ac:dyDescent="0.25">
      <c r="R6">
        <v>486</v>
      </c>
    </row>
    <row r="7" spans="16:18" x14ac:dyDescent="0.25">
      <c r="R7">
        <v>90</v>
      </c>
    </row>
    <row r="8" spans="16:18" x14ac:dyDescent="0.25">
      <c r="R8">
        <v>41</v>
      </c>
    </row>
    <row r="9" spans="16:18" x14ac:dyDescent="0.25">
      <c r="R9">
        <f>SUM(R6:R8)</f>
        <v>617</v>
      </c>
    </row>
    <row r="13" spans="16:18" x14ac:dyDescent="0.25">
      <c r="P13">
        <v>6400000</v>
      </c>
    </row>
    <row r="14" spans="16:18" x14ac:dyDescent="0.25">
      <c r="P14">
        <v>384400</v>
      </c>
    </row>
    <row r="15" spans="16:18" x14ac:dyDescent="0.25">
      <c r="P15">
        <v>30000</v>
      </c>
    </row>
    <row r="16" spans="16:18" x14ac:dyDescent="0.25">
      <c r="P16">
        <f>SUM(P13:P15)</f>
        <v>6814400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2:S15"/>
  <sheetViews>
    <sheetView topLeftCell="D6" workbookViewId="0">
      <selection activeCell="S12" sqref="S12:S15"/>
    </sheetView>
  </sheetViews>
  <sheetFormatPr defaultRowHeight="15" x14ac:dyDescent="0.25"/>
  <sheetData>
    <row r="12" spans="19:19" x14ac:dyDescent="0.25">
      <c r="S12">
        <v>516</v>
      </c>
    </row>
    <row r="13" spans="19:19" x14ac:dyDescent="0.25">
      <c r="S13">
        <v>48</v>
      </c>
    </row>
    <row r="14" spans="19:19" x14ac:dyDescent="0.25">
      <c r="S14">
        <v>48</v>
      </c>
    </row>
    <row r="15" spans="19:19" x14ac:dyDescent="0.25">
      <c r="S15">
        <f>SUM(S12:S14)</f>
        <v>612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topLeftCell="A7" zoomScaleNormal="100" workbookViewId="0">
      <selection activeCell="K12" sqref="K12"/>
    </sheetView>
  </sheetViews>
  <sheetFormatPr defaultRowHeight="15" x14ac:dyDescent="0.25"/>
  <cols>
    <col min="11" max="11" width="13.42578125" customWidth="1"/>
  </cols>
  <sheetData>
    <row r="2" spans="1:13" x14ac:dyDescent="0.25">
      <c r="A2" s="6"/>
    </row>
    <row r="7" spans="1:13" x14ac:dyDescent="0.25">
      <c r="K7">
        <v>7000000</v>
      </c>
    </row>
    <row r="8" spans="1:13" x14ac:dyDescent="0.25">
      <c r="K8">
        <v>420300</v>
      </c>
    </row>
    <row r="9" spans="1:13" x14ac:dyDescent="0.25">
      <c r="K9">
        <v>30000</v>
      </c>
      <c r="M9">
        <v>576</v>
      </c>
    </row>
    <row r="10" spans="1:13" x14ac:dyDescent="0.25">
      <c r="K10">
        <f>SUM(K7:K9)</f>
        <v>7450300</v>
      </c>
      <c r="M10">
        <v>28</v>
      </c>
    </row>
    <row r="11" spans="1:13" x14ac:dyDescent="0.25">
      <c r="M11">
        <v>22</v>
      </c>
    </row>
    <row r="12" spans="1:13" x14ac:dyDescent="0.25">
      <c r="M12">
        <f>SUM(M9:M11)</f>
        <v>626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B11" sqref="B1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9" sqref="C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2025-03-17T06:40:46Z</dcterms:modified>
</cp:coreProperties>
</file>