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Dockendale Ship Management (I) Pvt. Ltd\03.12.2024\"/>
    </mc:Choice>
  </mc:AlternateContent>
  <xr:revisionPtr revIDLastSave="0" documentId="13_ncr:1_{FF717103-7AB3-48E1-ACF5-3AB3A3B1F51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Q12" i="4"/>
  <c r="Q11" i="4"/>
  <c r="P7" i="4" l="1"/>
  <c r="I22" i="4" l="1"/>
  <c r="E19" i="4"/>
  <c r="E20" i="4" s="1"/>
  <c r="E18" i="4"/>
  <c r="I21" i="4"/>
  <c r="I23" i="4" s="1"/>
  <c r="J31" i="4" l="1"/>
  <c r="R26" i="4"/>
  <c r="R25" i="4"/>
  <c r="P4" i="4"/>
  <c r="P3" i="4"/>
  <c r="J30" i="4"/>
  <c r="J19" i="4"/>
  <c r="P12" i="4" l="1"/>
  <c r="P11" i="4"/>
  <c r="P10" i="4"/>
  <c r="Q9" i="4"/>
  <c r="P8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<sst xmlns="http://schemas.openxmlformats.org/spreadsheetml/2006/main" count="44" uniqueCount="37">
  <si>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</si>
  <si>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</si>
  <si>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</si>
  <si>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</si>
  <si>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</si>
  <si>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</si>
  <si>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</si>
  <si>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</si>
  <si>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</si>
  <si>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</si>
  <si>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</si>
  <si>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</si>
  <si>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</si>
  <si>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Commercial Unit No. 1 to 9, 2nd Floor, Wing - A, "Technopolis Knowledge Park", Technopolis Premises Co-Op. Soc. Ltd., Mahakali Caves Road, Hanuman Nagar, Andheri (East), </t>
  </si>
  <si>
    <t>bua</t>
  </si>
  <si>
    <t>mca</t>
  </si>
  <si>
    <t>agreement - 26.02.24</t>
  </si>
  <si>
    <t>av</t>
  </si>
  <si>
    <t>sd</t>
  </si>
  <si>
    <t>rd</t>
  </si>
  <si>
    <t>fmv</t>
  </si>
  <si>
    <t>car parking</t>
  </si>
  <si>
    <t>ground</t>
  </si>
  <si>
    <t>18.07.24</t>
  </si>
  <si>
    <t>16.02.24</t>
  </si>
  <si>
    <t>incl. car pakirng</t>
  </si>
  <si>
    <t>25 (Covered + Open)</t>
  </si>
  <si>
    <t>open</t>
  </si>
  <si>
    <t>covered</t>
  </si>
  <si>
    <t>interior</t>
  </si>
  <si>
    <t>5 to 6 cr.</t>
  </si>
  <si>
    <t xml:space="preserve">62.75 - 63 total cost </t>
  </si>
  <si>
    <t>rate on bua</t>
  </si>
  <si>
    <t>Interior on ca</t>
  </si>
  <si>
    <t>TOTAL</t>
  </si>
  <si>
    <t>Dock n dale</t>
  </si>
  <si>
    <t>02.08.22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</si>
</sst>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  <xf numFmtId="0" fontId="0" fillId="0" borderId="0" xfId="0" applyFont="1"/>
    <xf numFmtId="43" fontId="2" fillId="0" borderId="0" xfId="0" applyNumberFormat="1" applyFont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FD278-A8D9-484A-9A18-00E1F5B5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9525</xdr:rowOff>
    </xdr:from>
    <xdr:to>
      <xdr:col>11</xdr:col>
      <xdr:colOff>295275</xdr:colOff>
      <xdr:row>44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7466E-E8A9-466B-900B-74446B844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38" t="12802" r="33774" b="8446"/>
        <a:stretch>
          <a:fillRect/>
        </a:stretch>
      </xdr:blipFill>
      <xdr:spPr bwMode="auto">
        <a:xfrm>
          <a:off x="123825" y="200025"/>
          <a:ext cx="6877050" cy="82105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1</xdr:row>
      <xdr:rowOff>76200</xdr:rowOff>
    </xdr:from>
    <xdr:to>
      <xdr:col>15</xdr:col>
      <xdr:colOff>0</xdr:colOff>
      <xdr:row>47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4A285-4B59-4E5A-B956-2578258FC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9" t="11842" r="24782" b="8694"/>
        <a:stretch>
          <a:fillRect/>
        </a:stretch>
      </xdr:blipFill>
      <xdr:spPr bwMode="auto">
        <a:xfrm>
          <a:off x="2219325" y="266700"/>
          <a:ext cx="6924675" cy="8867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6477D-3058-463E-95A1-AA35EDEDE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72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B03FA-B8A3-4CC4-8D28-C09B3245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6137E-BB22-4AC1-8CA2-D0BEE8BA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A32237-9DBB-4D7A-A577-F68F535A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8F8E4-985E-4F6D-A949-93A73D7E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93AFF7-24DA-4E1F-8C77-F59CCE78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4569F-8B03-43F8-8214-A2757F656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23235-AAFD-458C-996A-36A143A3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8" zoomScale="130" zoomScaleNormal="13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9.140625" customWidth="1"/>
    <col min="6" max="6" width="7.7109375" style="7" customWidth="1"/>
    <col min="7" max="7" width="9.85546875" customWidth="1"/>
    <col min="8" max="8" width="12.85546875" customWidth="1"/>
    <col min="9" max="10" width="16.1406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8.140625" customWidth="1"/>
    <col min="19" max="19" width="9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2089.71</v>
      </c>
      <c r="C2" s="4">
        <f>B2*1.2</f>
        <v>2507.652</v>
      </c>
      <c r="D2" s="4">
        <f t="shared" ref="D2:D13" si="2">C2*1.2</f>
        <v>3009.1824000000001</v>
      </c>
      <c r="E2" s="20">
        <f t="shared" ref="E2:E13" si="3">R2</f>
        <v>88156500</v>
      </c>
      <c r="F2" s="10">
        <f t="shared" ref="F2:F13" si="4">ROUND((E2/B2),0)</f>
        <v>42186</v>
      </c>
      <c r="G2" s="15">
        <f t="shared" ref="G2:G13" si="5">ROUND((E2/C2),0)</f>
        <v>35155</v>
      </c>
      <c r="H2" s="10">
        <f t="shared" ref="H2:H13" si="6">ROUND((E2/D2),0)</f>
        <v>29296</v>
      </c>
      <c r="I2" s="4" t="e">
        <f>#REF!</f>
        <v>#REF!</v>
      </c>
      <c r="J2" s="4" t="str">
        <f t="shared" ref="J2:J13" si="7">S2</f>
        <v>ground</v>
      </c>
      <c r="O2">
        <v>0</v>
      </c>
      <c r="P2">
        <f t="shared" ref="P2:P12" si="8">O2/1.2</f>
        <v>0</v>
      </c>
      <c r="Q2">
        <v>2089.71</v>
      </c>
      <c r="R2" s="2">
        <v>88156500</v>
      </c>
      <c r="S2" s="8" t="s">
        <v>22</v>
      </c>
      <c r="T2" s="8" t="s">
        <v>23</v>
      </c>
      <c r="U2" t="s">
        <v>35</v>
      </c>
    </row>
    <row r="3" spans="1:21" x14ac:dyDescent="0.25">
      <c r="A3" s="4">
        <f t="shared" si="0"/>
        <v>0</v>
      </c>
      <c r="B3" s="4">
        <f t="shared" si="1"/>
        <v>8746.5573000000004</v>
      </c>
      <c r="C3" s="4">
        <f t="shared" ref="C3:C15" si="9">B3*1.2</f>
        <v>10495.868759999999</v>
      </c>
      <c r="D3" s="4">
        <f t="shared" si="2"/>
        <v>12595.042511999998</v>
      </c>
      <c r="E3" s="20">
        <f t="shared" si="3"/>
        <v>184134250</v>
      </c>
      <c r="F3" s="10">
        <f t="shared" si="4"/>
        <v>21052</v>
      </c>
      <c r="G3" s="10">
        <f t="shared" si="5"/>
        <v>17543</v>
      </c>
      <c r="H3" s="10">
        <f t="shared" si="6"/>
        <v>14620</v>
      </c>
      <c r="I3" s="4" t="e">
        <f>#REF!</f>
        <v>#REF!</v>
      </c>
      <c r="J3" s="4" t="str">
        <f t="shared" si="7"/>
        <v>ground</v>
      </c>
      <c r="O3">
        <v>0</v>
      </c>
      <c r="P3">
        <f>975.09*10.764</f>
        <v>10495.868759999999</v>
      </c>
      <c r="Q3">
        <f t="shared" ref="Q3:Q12" si="10">P3/1.2</f>
        <v>8746.5573000000004</v>
      </c>
      <c r="R3" s="2">
        <v>184134250</v>
      </c>
      <c r="S3" s="8" t="s">
        <v>22</v>
      </c>
      <c r="T3" s="8" t="s">
        <v>24</v>
      </c>
    </row>
    <row r="4" spans="1:21" x14ac:dyDescent="0.25">
      <c r="A4" s="4">
        <f t="shared" si="0"/>
        <v>0</v>
      </c>
      <c r="B4" s="4">
        <f t="shared" si="1"/>
        <v>2495.0952000000002</v>
      </c>
      <c r="C4" s="4">
        <f t="shared" si="9"/>
        <v>2994.1142400000003</v>
      </c>
      <c r="D4" s="4">
        <f t="shared" si="2"/>
        <v>3592.9370880000001</v>
      </c>
      <c r="E4" s="20">
        <f t="shared" si="3"/>
        <v>52527676</v>
      </c>
      <c r="F4" s="10">
        <f t="shared" si="4"/>
        <v>21052</v>
      </c>
      <c r="G4" s="10">
        <f t="shared" si="5"/>
        <v>17544</v>
      </c>
      <c r="H4" s="10">
        <f t="shared" si="6"/>
        <v>14620</v>
      </c>
      <c r="I4" s="4" t="e">
        <f>#REF!</f>
        <v>#REF!</v>
      </c>
      <c r="J4" s="4" t="str">
        <f t="shared" si="7"/>
        <v>ground</v>
      </c>
      <c r="O4">
        <v>0</v>
      </c>
      <c r="P4">
        <f>278.16*10.764</f>
        <v>2994.1142399999999</v>
      </c>
      <c r="Q4">
        <f t="shared" si="10"/>
        <v>2495.0952000000002</v>
      </c>
      <c r="R4" s="2">
        <v>52527676</v>
      </c>
      <c r="S4" s="8" t="s">
        <v>22</v>
      </c>
      <c r="T4" s="8" t="s">
        <v>24</v>
      </c>
    </row>
    <row r="5" spans="1:21" x14ac:dyDescent="0.25">
      <c r="A5" s="4">
        <f t="shared" si="0"/>
        <v>0</v>
      </c>
      <c r="B5" s="4">
        <f t="shared" si="1"/>
        <v>3502</v>
      </c>
      <c r="C5" s="4">
        <f t="shared" si="9"/>
        <v>4202.3999999999996</v>
      </c>
      <c r="D5" s="4">
        <f t="shared" si="2"/>
        <v>5042.8799999999992</v>
      </c>
      <c r="E5" s="20">
        <f t="shared" si="3"/>
        <v>150200000</v>
      </c>
      <c r="F5" s="10">
        <f t="shared" si="4"/>
        <v>42890</v>
      </c>
      <c r="G5" s="10">
        <f t="shared" si="5"/>
        <v>35741</v>
      </c>
      <c r="H5" s="10">
        <f t="shared" si="6"/>
        <v>29785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3502</v>
      </c>
      <c r="R5" s="2">
        <v>150200000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4950</v>
      </c>
      <c r="C6" s="4">
        <f t="shared" si="9"/>
        <v>5940</v>
      </c>
      <c r="D6" s="4">
        <f t="shared" si="2"/>
        <v>7128</v>
      </c>
      <c r="E6" s="20">
        <f t="shared" si="3"/>
        <v>240000000</v>
      </c>
      <c r="F6" s="10">
        <f t="shared" si="4"/>
        <v>48485</v>
      </c>
      <c r="G6" s="10">
        <f t="shared" si="5"/>
        <v>40404</v>
      </c>
      <c r="H6" s="10">
        <f t="shared" si="6"/>
        <v>33670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4950</v>
      </c>
      <c r="R6" s="2">
        <v>240000000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5981</v>
      </c>
      <c r="C7" s="4">
        <f t="shared" si="9"/>
        <v>7177.2</v>
      </c>
      <c r="D7" s="4">
        <f t="shared" si="2"/>
        <v>8612.64</v>
      </c>
      <c r="E7" s="20">
        <f t="shared" si="3"/>
        <v>180000000</v>
      </c>
      <c r="F7" s="10">
        <f t="shared" si="4"/>
        <v>30095</v>
      </c>
      <c r="G7" s="15">
        <f t="shared" si="5"/>
        <v>25079</v>
      </c>
      <c r="H7" s="10">
        <f t="shared" si="6"/>
        <v>20900</v>
      </c>
      <c r="I7" s="4" t="e">
        <f>#REF!</f>
        <v>#REF!</v>
      </c>
      <c r="J7" s="4">
        <f t="shared" si="7"/>
        <v>0</v>
      </c>
      <c r="O7">
        <v>0</v>
      </c>
      <c r="P7">
        <f t="shared" ref="P7" si="11">O7/1.2</f>
        <v>0</v>
      </c>
      <c r="Q7">
        <v>5981</v>
      </c>
      <c r="R7" s="2">
        <v>180000000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10115</v>
      </c>
      <c r="C8" s="4">
        <f t="shared" si="9"/>
        <v>12138</v>
      </c>
      <c r="D8" s="4">
        <f t="shared" si="2"/>
        <v>14565.6</v>
      </c>
      <c r="E8" s="20">
        <f t="shared" si="3"/>
        <v>321500000</v>
      </c>
      <c r="F8" s="10">
        <f t="shared" si="4"/>
        <v>31784</v>
      </c>
      <c r="G8" s="10">
        <f t="shared" si="5"/>
        <v>26487</v>
      </c>
      <c r="H8" s="10">
        <f t="shared" si="6"/>
        <v>22073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10115</v>
      </c>
      <c r="R8" s="2">
        <v>321500000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36300</v>
      </c>
      <c r="C9" s="4">
        <f t="shared" si="9"/>
        <v>43560</v>
      </c>
      <c r="D9" s="4">
        <f t="shared" si="2"/>
        <v>52272</v>
      </c>
      <c r="E9" s="20">
        <f t="shared" si="3"/>
        <v>1020000000</v>
      </c>
      <c r="F9" s="10">
        <f t="shared" si="4"/>
        <v>28099</v>
      </c>
      <c r="G9" s="10">
        <f t="shared" si="5"/>
        <v>23416</v>
      </c>
      <c r="H9" s="10">
        <f t="shared" si="6"/>
        <v>19513</v>
      </c>
      <c r="I9" s="4" t="e">
        <f>#REF!</f>
        <v>#REF!</v>
      </c>
      <c r="J9" s="4">
        <f t="shared" si="7"/>
        <v>0</v>
      </c>
      <c r="O9">
        <v>0</v>
      </c>
      <c r="P9">
        <v>43560</v>
      </c>
      <c r="Q9">
        <f t="shared" si="10"/>
        <v>36300</v>
      </c>
      <c r="R9" s="2">
        <v>1020000000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2254</v>
      </c>
      <c r="C10" s="4">
        <f t="shared" si="9"/>
        <v>2704.7999999999997</v>
      </c>
      <c r="D10" s="4">
        <f t="shared" si="2"/>
        <v>3245.7599999999998</v>
      </c>
      <c r="E10" s="20">
        <f t="shared" si="3"/>
        <v>75000000</v>
      </c>
      <c r="F10" s="10">
        <f t="shared" si="4"/>
        <v>33274</v>
      </c>
      <c r="G10" s="10">
        <f t="shared" si="5"/>
        <v>27728</v>
      </c>
      <c r="H10" s="10">
        <f t="shared" si="6"/>
        <v>23107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2254</v>
      </c>
      <c r="R10" s="2">
        <v>75000000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1711.0454399999999</v>
      </c>
      <c r="C11" s="4">
        <f t="shared" si="9"/>
        <v>2053.2545279999999</v>
      </c>
      <c r="D11" s="4">
        <f t="shared" si="2"/>
        <v>2463.9054335999999</v>
      </c>
      <c r="E11" s="5">
        <f t="shared" si="3"/>
        <v>50152410</v>
      </c>
      <c r="F11" s="15">
        <f t="shared" si="4"/>
        <v>29311</v>
      </c>
      <c r="G11" s="15">
        <f t="shared" si="5"/>
        <v>24426</v>
      </c>
      <c r="H11" s="10">
        <f t="shared" si="6"/>
        <v>20355</v>
      </c>
      <c r="I11" s="4" t="e">
        <f>#REF!</f>
        <v>#REF!</v>
      </c>
      <c r="J11" s="4" t="str">
        <f t="shared" si="7"/>
        <v>02.08.22</v>
      </c>
      <c r="O11">
        <v>0</v>
      </c>
      <c r="P11">
        <f t="shared" si="8"/>
        <v>0</v>
      </c>
      <c r="Q11">
        <f>158.96*10.764</f>
        <v>1711.0454399999999</v>
      </c>
      <c r="R11" s="2">
        <v>50152410</v>
      </c>
      <c r="S11" s="8" t="s">
        <v>36</v>
      </c>
      <c r="T11" s="8"/>
    </row>
    <row r="12" spans="1:21" x14ac:dyDescent="0.25">
      <c r="A12" s="4">
        <f t="shared" si="0"/>
        <v>0</v>
      </c>
      <c r="B12" s="4">
        <f t="shared" si="1"/>
        <v>2545.1477999999997</v>
      </c>
      <c r="C12" s="4">
        <f t="shared" si="9"/>
        <v>3054.1773599999997</v>
      </c>
      <c r="D12" s="4">
        <f t="shared" si="2"/>
        <v>3665.0128319999994</v>
      </c>
      <c r="E12" s="5">
        <f t="shared" si="3"/>
        <v>73736685</v>
      </c>
      <c r="F12" s="10">
        <f t="shared" si="4"/>
        <v>28971</v>
      </c>
      <c r="G12" s="10">
        <f t="shared" si="5"/>
        <v>24143</v>
      </c>
      <c r="H12" s="10">
        <f t="shared" si="6"/>
        <v>20119</v>
      </c>
      <c r="I12" s="4" t="e">
        <f>#REF!</f>
        <v>#REF!</v>
      </c>
      <c r="J12" s="4" t="str">
        <f t="shared" si="7"/>
        <v>02.08.22</v>
      </c>
      <c r="O12">
        <v>0</v>
      </c>
      <c r="P12">
        <f t="shared" si="8"/>
        <v>0</v>
      </c>
      <c r="Q12">
        <f>236.45*10.764</f>
        <v>2545.1477999999997</v>
      </c>
      <c r="R12" s="2">
        <v>73736685</v>
      </c>
      <c r="S12" s="8" t="s">
        <v>36</v>
      </c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H17" t="s">
        <v>13</v>
      </c>
    </row>
    <row r="18" spans="5:24" x14ac:dyDescent="0.25">
      <c r="E18" s="17">
        <f>I18*30000</f>
        <v>618180000</v>
      </c>
      <c r="H18" t="s">
        <v>15</v>
      </c>
      <c r="I18" s="16">
        <v>20606</v>
      </c>
    </row>
    <row r="19" spans="5:24" x14ac:dyDescent="0.25">
      <c r="E19" s="17">
        <f>I22</f>
        <v>20606000</v>
      </c>
      <c r="H19" t="s">
        <v>14</v>
      </c>
      <c r="I19" s="16">
        <v>26153.11</v>
      </c>
      <c r="J19">
        <f>I19/I18</f>
        <v>1.2691987770552267</v>
      </c>
      <c r="O19" t="s">
        <v>21</v>
      </c>
      <c r="P19" t="s">
        <v>26</v>
      </c>
    </row>
    <row r="20" spans="5:24" x14ac:dyDescent="0.25">
      <c r="E20" s="17">
        <f>E19+E18</f>
        <v>638786000</v>
      </c>
      <c r="H20" t="s">
        <v>32</v>
      </c>
      <c r="I20" s="16">
        <v>23500</v>
      </c>
      <c r="J20" t="s">
        <v>25</v>
      </c>
    </row>
    <row r="21" spans="5:24" x14ac:dyDescent="0.25">
      <c r="H21" t="s">
        <v>20</v>
      </c>
      <c r="I21" s="16">
        <f>I20*I19</f>
        <v>614598085</v>
      </c>
      <c r="O21" t="s">
        <v>27</v>
      </c>
      <c r="P21">
        <v>7</v>
      </c>
    </row>
    <row r="22" spans="5:24" x14ac:dyDescent="0.25">
      <c r="G22" s="6"/>
      <c r="H22" s="18" t="s">
        <v>33</v>
      </c>
      <c r="I22" s="17">
        <f>I18*1000</f>
        <v>20606000</v>
      </c>
      <c r="O22" t="s">
        <v>28</v>
      </c>
      <c r="P22">
        <v>18</v>
      </c>
    </row>
    <row r="23" spans="5:24" x14ac:dyDescent="0.25">
      <c r="H23" s="6" t="s">
        <v>34</v>
      </c>
      <c r="I23" s="19">
        <f>I22+I21</f>
        <v>635204085</v>
      </c>
      <c r="O23" t="s">
        <v>29</v>
      </c>
      <c r="P23" t="s">
        <v>30</v>
      </c>
    </row>
    <row r="24" spans="5:24" x14ac:dyDescent="0.25">
      <c r="I24" s="17">
        <f>I23*0.04/12</f>
        <v>2117346.9500000002</v>
      </c>
      <c r="P24" s="11" t="s">
        <v>31</v>
      </c>
      <c r="Q24" s="11"/>
      <c r="R24" s="13">
        <v>42000</v>
      </c>
      <c r="T24" s="11"/>
      <c r="U24" s="11"/>
      <c r="V24" s="11"/>
      <c r="W24" s="11"/>
      <c r="X24" s="11"/>
    </row>
    <row r="25" spans="5:24" x14ac:dyDescent="0.25">
      <c r="P25" s="11"/>
      <c r="Q25" s="14"/>
      <c r="R25" s="14">
        <f>R24*20%</f>
        <v>8400</v>
      </c>
      <c r="T25" s="14"/>
      <c r="U25" s="14"/>
      <c r="V25" s="11"/>
      <c r="W25" s="11"/>
      <c r="X25" s="11"/>
    </row>
    <row r="26" spans="5:24" x14ac:dyDescent="0.25">
      <c r="I26" t="s">
        <v>16</v>
      </c>
      <c r="P26" s="11"/>
      <c r="Q26" s="11"/>
      <c r="R26" s="11">
        <f>R24-R25</f>
        <v>33600</v>
      </c>
      <c r="T26" s="11"/>
      <c r="U26" s="11"/>
      <c r="V26" s="11"/>
      <c r="W26" s="11"/>
      <c r="X26" s="11"/>
    </row>
    <row r="27" spans="5:24" x14ac:dyDescent="0.25">
      <c r="I27" t="s">
        <v>17</v>
      </c>
      <c r="J27" s="16">
        <v>574215520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I28" t="s">
        <v>18</v>
      </c>
      <c r="J28" s="16">
        <v>34453000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I29" t="s">
        <v>19</v>
      </c>
      <c r="J29" s="16">
        <v>30000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J30" s="16">
        <f>SUM(J27:J29)</f>
        <v>608698520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 s="16">
        <f>J30/20606</f>
        <v>29539.867999611764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2024-12-18T05:52:53Z</dcterms:modified>
</cp:coreProperties>
</file>