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HLC Chh. Sambhaji Nagar\UDHAV MANIKRAO JADHAV\"/>
    </mc:Choice>
  </mc:AlternateContent>
  <xr:revisionPtr revIDLastSave="0" documentId="13_ncr:1_{F41BA106-7DF9-4D79-9EED-F52515197AD7}" xr6:coauthVersionLast="36" xr6:coauthVersionMax="47" xr10:uidLastSave="{00000000-0000-0000-0000-000000000000}"/>
  <bookViews>
    <workbookView xWindow="0" yWindow="0" windowWidth="21570" windowHeight="7875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Q45" i="4" l="1"/>
  <c r="Q44" i="4"/>
  <c r="Q43" i="4"/>
  <c r="Q42" i="4"/>
  <c r="Q41" i="4"/>
  <c r="Q40" i="4"/>
  <c r="Q39" i="4"/>
  <c r="Q38" i="4"/>
  <c r="Q37" i="4"/>
  <c r="Q36" i="4"/>
  <c r="Q35" i="4"/>
  <c r="Q34" i="4"/>
  <c r="A3" i="4" l="1"/>
  <c r="E3" i="4"/>
  <c r="I3" i="4"/>
  <c r="J3" i="4"/>
  <c r="P3" i="4"/>
  <c r="B3" i="4" s="1"/>
  <c r="F3" i="4" l="1"/>
  <c r="C3" i="4"/>
  <c r="G3" i="4" l="1"/>
  <c r="D3" i="4"/>
  <c r="H3" i="4" s="1"/>
  <c r="V20" i="4" l="1"/>
  <c r="V26" i="4" l="1"/>
  <c r="Q18" i="4" l="1"/>
  <c r="Q16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Q4" i="4"/>
  <c r="Q21" i="4"/>
  <c r="Q20" i="4"/>
  <c r="Q19" i="4"/>
  <c r="P18" i="4"/>
  <c r="P17" i="4"/>
  <c r="P16" i="4"/>
  <c r="P22" i="4" l="1"/>
  <c r="Q22" i="4" s="1"/>
  <c r="P23" i="4" l="1"/>
  <c r="Q23" i="4" s="1"/>
  <c r="P13" i="4" l="1"/>
  <c r="Q13" i="4" s="1"/>
  <c r="P24" i="4"/>
  <c r="Q24" i="4" s="1"/>
  <c r="V9" i="4" l="1"/>
  <c r="V8" i="4" l="1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V23" i="4" s="1"/>
  <c r="V24" i="4" s="1"/>
  <c r="G6" i="4"/>
  <c r="D6" i="4"/>
  <c r="H6" i="4" s="1"/>
  <c r="F6" i="4"/>
  <c r="V28" i="4" l="1"/>
  <c r="V25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F5" i="4" l="1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<sst xmlns="http://schemas.openxmlformats.org/spreadsheetml/2006/main" count="47" uniqueCount="44">
  <si>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</si>
  <si>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</si>
  <si>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</si>
  <si>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</si>
  <si>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</si>
  <si>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</si>
  <si>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</si>
  <si>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</si>
  <si>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</si>
  <si>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</si>
  <si>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</si>
  <si>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</si>
  <si>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</si>
  <si>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</si>
  <si>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</si>
  <si>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</si>
  <si>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</si>
  <si>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</si>
  <si>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</si>
  <si>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</si>
  <si>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</si>
  <si>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</si>
  <si>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</si>
  <si>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</si>
  <si>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</si>
  <si>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</si>
  <si>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</si>
  <si>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</si>
  <si>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</si>
  <si>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</si>
  <si>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</si>
  <si>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</si>
  <si>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</si>
  <si>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</si>
  <si>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</si>
  <si>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rate on C.A</t>
  </si>
  <si>
    <t>under construction</t>
  </si>
  <si>
    <t>15.02.25</t>
  </si>
  <si>
    <t>24.11.23</t>
  </si>
  <si>
    <t>20.05.23</t>
  </si>
  <si>
    <t>13.11.24</t>
  </si>
  <si>
    <t>RR ValueSBI\HLC Chh. Sambhaji Nagar\UDHAV MANIKRAO JADHAV</t>
  </si>
  <si>
    <t>mca</t>
  </si>
  <si>
    <t>RERA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</si>
</sst>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1" fillId="4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764117</xdr:colOff>
      <xdr:row>27</xdr:row>
      <xdr:rowOff>137583</xdr:rowOff>
    </xdr:from>
    <xdr:to>
      <xdr:col>7</xdr:col>
      <xdr:colOff>591127</xdr:colOff>
      <xdr:row>67</xdr:row>
      <xdr:rowOff>141841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6626F4-7E26-4609-A04A-2F6459B7D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817" y="7233708"/>
          <a:ext cx="4132310" cy="7767133"/>
        </a:xfrm>
        <a:prstGeom prst="rect">
          <a:avLst/>
        </a:prstGeom>
      </xdr:spPr>
    </xdr:pic>
    <xdr:clientData/>
  </xdr:twoCellAnchor>
  <xdr:twoCellAnchor editAs="oneCell">
    <xdr:from>
      <xdr:col>25</xdr:col>
      <xdr:colOff>190499</xdr:colOff>
      <xdr:row>31</xdr:row>
      <xdr:rowOff>95250</xdr:rowOff>
    </xdr:from>
    <xdr:to>
      <xdr:col>39</xdr:col>
      <xdr:colOff>380134</xdr:colOff>
      <xdr:row>61</xdr:row>
      <xdr:rowOff>124627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02A5AA-2981-4C6D-A2E3-17A2BD4A9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499" y="8106833"/>
          <a:ext cx="8973802" cy="574437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14</xdr:row>
      <xdr:rowOff>0</xdr:rowOff>
    </xdr:from>
    <xdr:to>
      <xdr:col>37</xdr:col>
      <xdr:colOff>468791</xdr:colOff>
      <xdr:row>30</xdr:row>
      <xdr:rowOff>190015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4DBE17-A911-4873-BE27-D9F92B36E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54333" y="3905250"/>
          <a:ext cx="7220958" cy="4105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454771</xdr:colOff>
      <xdr:row>37</xdr:row>
      <xdr:rowOff>70806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8CB751-5E7E-4A26-89AC-E11C73CF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4271" cy="684943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18</xdr:col>
      <xdr:colOff>262742</xdr:colOff>
      <xdr:row>36</xdr:row>
      <xdr:rowOff>61253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536BD-E78A-49ED-A03A-C80D3384D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0688" y="0"/>
          <a:ext cx="5763429" cy="6649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219871</xdr:colOff>
      <xdr:row>34</xdr:row>
      <xdr:rowOff>153325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F1BB0-6817-47E1-B9E7-1A95E1B28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06271" cy="663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15</xdr:col>
      <xdr:colOff>95250</xdr:colOff>
      <xdr:row>50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25D01D-1043-4AE4-8A28-175E0EDD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333500"/>
          <a:ext cx="6800850" cy="831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19</xdr:col>
      <xdr:colOff>95250</xdr:colOff>
      <xdr:row>51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10C9D4-03A8-4779-BBF5-4EF4A8CAE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952500"/>
          <a:ext cx="6800850" cy="8915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16</xdr:col>
      <xdr:colOff>95250</xdr:colOff>
      <xdr:row>51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B8EB4-4428-4871-916C-9CA4AEB6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524000"/>
          <a:ext cx="6800850" cy="831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17</xdr:col>
      <xdr:colOff>380135</xdr:colOff>
      <xdr:row>46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D357E-533F-45CC-B352-9F76FA7AF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" y="190500"/>
          <a:ext cx="8973802" cy="86499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18</xdr:col>
      <xdr:colOff>429876</xdr:colOff>
      <xdr:row>46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F2C38-17A5-42C2-93B9-818FF88B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8964276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topLeftCell="G2" zoomScaleNormal="100" workbookViewId="0">
      <selection activeCell="T21" sqref="T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9" customWidth="1"/>
    <col min="17" max="17" width="15.5703125" style="29" customWidth="1"/>
    <col min="18" max="18" width="15.42578125" customWidth="1"/>
    <col min="19" max="19" width="14.28515625" customWidth="1"/>
    <col min="20" max="20" width="27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32</v>
      </c>
      <c r="D1" s="3" t="s">
        <v>9</v>
      </c>
      <c r="E1" s="3" t="s">
        <v>1</v>
      </c>
      <c r="F1" s="7" t="s">
        <v>8</v>
      </c>
      <c r="G1" s="7" t="s">
        <v>31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42"/>
      <c r="W1" s="36"/>
      <c r="X1" s="36"/>
      <c r="Y1" s="36"/>
    </row>
    <row r="2" spans="1:26" s="1" customFormat="1" ht="44.25" customHeight="1" x14ac:dyDescent="0.25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26"/>
      <c r="T2" s="76"/>
      <c r="U2" s="76"/>
      <c r="V2" s="76"/>
      <c r="W2" s="76"/>
      <c r="X2" s="76"/>
      <c r="Y2" s="76"/>
    </row>
    <row r="3" spans="1:26" s="25" customFormat="1" x14ac:dyDescent="0.25">
      <c r="A3" s="23">
        <f t="shared" ref="A3:A6" si="0">N3</f>
        <v>0</v>
      </c>
      <c r="B3" s="23">
        <f t="shared" ref="B3:B6" si="1">Q3</f>
        <v>720</v>
      </c>
      <c r="C3" s="23">
        <f>B3*1.1</f>
        <v>792.00000000000011</v>
      </c>
      <c r="D3" s="23">
        <f t="shared" ref="D3:D6" si="2">C3*1.2</f>
        <v>950.40000000000009</v>
      </c>
      <c r="E3" s="24">
        <f t="shared" ref="E3:E6" si="3">R3</f>
        <v>19000000</v>
      </c>
      <c r="F3" s="23">
        <f t="shared" ref="F3:F6" si="4">ROUND((E3/B3),0)</f>
        <v>26389</v>
      </c>
      <c r="G3" s="23">
        <f t="shared" ref="G3:G6" si="5">ROUND((E3/C3),0)</f>
        <v>23990</v>
      </c>
      <c r="H3" s="23">
        <f t="shared" ref="H3:H6" si="6">ROUND((E3/D3),0)</f>
        <v>19992</v>
      </c>
      <c r="I3" s="23" t="e">
        <f>#REF!</f>
        <v>#REF!</v>
      </c>
      <c r="J3" s="23" t="e">
        <f>#REF!</f>
        <v>#REF!</v>
      </c>
      <c r="O3" s="25">
        <v>0</v>
      </c>
      <c r="P3" s="30">
        <f t="shared" ref="P3:P12" si="7">O3/1.2</f>
        <v>0</v>
      </c>
      <c r="Q3" s="30">
        <v>720</v>
      </c>
      <c r="R3" s="27">
        <v>19000000</v>
      </c>
      <c r="S3" s="27"/>
      <c r="T3" s="75"/>
      <c r="U3" s="75"/>
      <c r="V3" s="75"/>
      <c r="W3" s="75"/>
      <c r="X3" s="75"/>
      <c r="Y3" s="75"/>
    </row>
    <row r="4" spans="1:26" s="25" customFormat="1" ht="15.75" thickBot="1" x14ac:dyDescent="0.3">
      <c r="A4" s="23">
        <f t="shared" si="0"/>
        <v>0</v>
      </c>
      <c r="B4" s="23">
        <f t="shared" si="1"/>
        <v>834.16666666666674</v>
      </c>
      <c r="C4" s="23">
        <f t="shared" ref="C4:C8" si="8">B4*1.1</f>
        <v>917.58333333333348</v>
      </c>
      <c r="D4" s="23">
        <f t="shared" si="2"/>
        <v>1101.1000000000001</v>
      </c>
      <c r="E4" s="24">
        <f t="shared" si="3"/>
        <v>35000000</v>
      </c>
      <c r="F4" s="23">
        <f t="shared" si="4"/>
        <v>41958</v>
      </c>
      <c r="G4" s="23">
        <f t="shared" si="5"/>
        <v>38144</v>
      </c>
      <c r="H4" s="23">
        <f t="shared" si="6"/>
        <v>31786</v>
      </c>
      <c r="I4" s="23" t="e">
        <f>#REF!</f>
        <v>#REF!</v>
      </c>
      <c r="J4" s="23" t="e">
        <f>#REF!</f>
        <v>#REF!</v>
      </c>
      <c r="O4" s="25">
        <v>0</v>
      </c>
      <c r="P4" s="30">
        <v>1001</v>
      </c>
      <c r="Q4" s="30">
        <f t="shared" ref="Q4:Q12" si="9">P4/1.2</f>
        <v>834.16666666666674</v>
      </c>
      <c r="R4" s="27">
        <v>35000000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0</v>
      </c>
      <c r="C5" s="23">
        <f t="shared" si="8"/>
        <v>0</v>
      </c>
      <c r="D5" s="23">
        <f t="shared" si="2"/>
        <v>0</v>
      </c>
      <c r="E5" s="24">
        <f t="shared" si="3"/>
        <v>0</v>
      </c>
      <c r="F5" s="23" t="e">
        <f t="shared" si="4"/>
        <v>#DIV/0!</v>
      </c>
      <c r="G5" s="23" t="e">
        <f t="shared" si="5"/>
        <v>#DIV/0!</v>
      </c>
      <c r="H5" s="23" t="e">
        <f t="shared" si="6"/>
        <v>#DIV/0!</v>
      </c>
      <c r="I5" s="23" t="e">
        <f>#REF!</f>
        <v>#REF!</v>
      </c>
      <c r="J5" s="23" t="e">
        <f>#REF!</f>
        <v>#REF!</v>
      </c>
      <c r="O5" s="25">
        <v>0</v>
      </c>
      <c r="P5" s="30">
        <f t="shared" si="7"/>
        <v>0</v>
      </c>
      <c r="Q5" s="30">
        <f t="shared" si="9"/>
        <v>0</v>
      </c>
      <c r="R5" s="27">
        <v>0</v>
      </c>
      <c r="S5" s="27"/>
      <c r="T5" s="59" t="s">
        <v>11</v>
      </c>
      <c r="U5" s="37"/>
      <c r="V5" s="38">
        <v>18500</v>
      </c>
      <c r="W5" s="67" t="s">
        <v>35</v>
      </c>
      <c r="X5" s="10"/>
    </row>
    <row r="6" spans="1:26" s="25" customFormat="1" ht="16.5" customHeight="1" x14ac:dyDescent="0.25">
      <c r="A6" s="23">
        <f t="shared" si="0"/>
        <v>0</v>
      </c>
      <c r="B6" s="23">
        <f t="shared" si="1"/>
        <v>0</v>
      </c>
      <c r="C6" s="23">
        <f t="shared" si="8"/>
        <v>0</v>
      </c>
      <c r="D6" s="23">
        <f t="shared" si="2"/>
        <v>0</v>
      </c>
      <c r="E6" s="24">
        <f t="shared" si="3"/>
        <v>0</v>
      </c>
      <c r="F6" s="23" t="e">
        <f t="shared" si="4"/>
        <v>#DIV/0!</v>
      </c>
      <c r="G6" s="23" t="e">
        <f t="shared" si="5"/>
        <v>#DIV/0!</v>
      </c>
      <c r="H6" s="23" t="e">
        <f t="shared" si="6"/>
        <v>#DIV/0!</v>
      </c>
      <c r="I6" s="23" t="e">
        <f>#REF!</f>
        <v>#REF!</v>
      </c>
      <c r="J6" s="23" t="e">
        <f>#REF!</f>
        <v>#REF!</v>
      </c>
      <c r="O6" s="25">
        <v>0</v>
      </c>
      <c r="P6" s="30">
        <f t="shared" si="7"/>
        <v>0</v>
      </c>
      <c r="Q6" s="30">
        <f t="shared" si="9"/>
        <v>0</v>
      </c>
      <c r="R6" s="27">
        <v>0</v>
      </c>
      <c r="S6" s="27"/>
      <c r="T6" s="77" t="s">
        <v>12</v>
      </c>
      <c r="U6" s="78"/>
      <c r="V6" s="33">
        <v>2800</v>
      </c>
      <c r="W6" s="12"/>
      <c r="X6" s="10"/>
    </row>
    <row r="7" spans="1:26" s="25" customFormat="1" ht="15.75" x14ac:dyDescent="0.25">
      <c r="A7" s="23">
        <f t="shared" ref="A7" si="10">N7</f>
        <v>0</v>
      </c>
      <c r="B7" s="23">
        <f t="shared" ref="B7" si="11">Q7</f>
        <v>0</v>
      </c>
      <c r="C7" s="23">
        <f t="shared" si="8"/>
        <v>0</v>
      </c>
      <c r="D7" s="23">
        <f t="shared" ref="D7" si="12">C7*1.2</f>
        <v>0</v>
      </c>
      <c r="E7" s="24">
        <f t="shared" ref="E7" si="13">R7</f>
        <v>0</v>
      </c>
      <c r="F7" s="23" t="e">
        <f t="shared" ref="F7" si="14">ROUND((E7/B7),0)</f>
        <v>#DIV/0!</v>
      </c>
      <c r="G7" s="23" t="e">
        <f t="shared" ref="G7" si="15">ROUND((E7/C7),0)</f>
        <v>#DIV/0!</v>
      </c>
      <c r="H7" s="23" t="e">
        <f t="shared" ref="H7" si="16">ROUND((E7/D7),0)</f>
        <v>#DIV/0!</v>
      </c>
      <c r="I7" s="23" t="e">
        <f>#REF!</f>
        <v>#REF!</v>
      </c>
      <c r="J7" s="23" t="e">
        <f>#REF!</f>
        <v>#REF!</v>
      </c>
      <c r="O7" s="25">
        <v>0</v>
      </c>
      <c r="P7" s="30">
        <f t="shared" si="7"/>
        <v>0</v>
      </c>
      <c r="Q7" s="30">
        <f t="shared" si="9"/>
        <v>0</v>
      </c>
      <c r="R7" s="27">
        <v>0</v>
      </c>
      <c r="S7" s="27"/>
      <c r="T7" s="13" t="s">
        <v>13</v>
      </c>
      <c r="U7" s="11"/>
      <c r="V7" s="33">
        <f>V5-V6</f>
        <v>15700</v>
      </c>
      <c r="W7" s="12"/>
      <c r="X7" s="10"/>
    </row>
    <row r="8" spans="1:26" s="25" customFormat="1" ht="15.75" x14ac:dyDescent="0.25">
      <c r="A8" s="23">
        <f t="shared" ref="A8:A12" si="17">N8</f>
        <v>0</v>
      </c>
      <c r="B8" s="23">
        <f t="shared" ref="B8:B12" si="18">Q8</f>
        <v>0</v>
      </c>
      <c r="C8" s="23">
        <f t="shared" si="8"/>
        <v>0</v>
      </c>
      <c r="D8" s="23">
        <f t="shared" ref="D8:D12" si="19">C8*1.2</f>
        <v>0</v>
      </c>
      <c r="E8" s="24">
        <f t="shared" ref="E8:E12" si="20">R8</f>
        <v>0</v>
      </c>
      <c r="F8" s="23" t="e">
        <f t="shared" ref="F8:F12" si="21">ROUND((E8/B8),0)</f>
        <v>#DIV/0!</v>
      </c>
      <c r="G8" s="23" t="e">
        <f t="shared" ref="G8:G12" si="22">ROUND((E8/C8),0)</f>
        <v>#DIV/0!</v>
      </c>
      <c r="H8" s="23" t="e">
        <f t="shared" ref="H8:H12" si="23">ROUND((E8/D8),0)</f>
        <v>#DIV/0!</v>
      </c>
      <c r="I8" s="23" t="e">
        <f>#REF!</f>
        <v>#REF!</v>
      </c>
      <c r="J8" s="23" t="e">
        <f>#REF!</f>
        <v>#REF!</v>
      </c>
      <c r="O8" s="25">
        <v>0</v>
      </c>
      <c r="P8" s="30">
        <f t="shared" si="7"/>
        <v>0</v>
      </c>
      <c r="Q8" s="30">
        <f t="shared" si="9"/>
        <v>0</v>
      </c>
      <c r="R8" s="27">
        <v>0</v>
      </c>
      <c r="S8" s="27"/>
      <c r="T8" s="13" t="s">
        <v>14</v>
      </c>
      <c r="U8" s="11"/>
      <c r="V8" s="33">
        <f>V6</f>
        <v>2800</v>
      </c>
      <c r="W8" s="12"/>
      <c r="X8" s="10"/>
    </row>
    <row r="9" spans="1:26" s="25" customFormat="1" ht="15.75" x14ac:dyDescent="0.25">
      <c r="A9" s="23">
        <f t="shared" si="17"/>
        <v>0</v>
      </c>
      <c r="B9" s="23">
        <f t="shared" si="18"/>
        <v>0</v>
      </c>
      <c r="C9" s="23">
        <f>B9*1.2</f>
        <v>0</v>
      </c>
      <c r="D9" s="23">
        <f t="shared" si="19"/>
        <v>0</v>
      </c>
      <c r="E9" s="24">
        <f t="shared" si="20"/>
        <v>0</v>
      </c>
      <c r="F9" s="23" t="e">
        <f t="shared" si="21"/>
        <v>#DIV/0!</v>
      </c>
      <c r="G9" s="23" t="e">
        <f t="shared" si="22"/>
        <v>#DIV/0!</v>
      </c>
      <c r="H9" s="23" t="e">
        <f t="shared" si="23"/>
        <v>#DIV/0!</v>
      </c>
      <c r="I9" s="23" t="e">
        <f>#REF!</f>
        <v>#REF!</v>
      </c>
      <c r="J9" s="23" t="e">
        <f>#REF!</f>
        <v>#REF!</v>
      </c>
      <c r="O9" s="25">
        <v>0</v>
      </c>
      <c r="P9" s="30">
        <f t="shared" si="7"/>
        <v>0</v>
      </c>
      <c r="Q9" s="30">
        <f t="shared" si="9"/>
        <v>0</v>
      </c>
      <c r="R9" s="27">
        <v>0</v>
      </c>
      <c r="S9" s="27"/>
      <c r="T9" s="13" t="s">
        <v>15</v>
      </c>
      <c r="U9" s="39"/>
      <c r="V9" s="61">
        <f>W9-W10</f>
        <v>0</v>
      </c>
      <c r="W9" s="14">
        <v>2025</v>
      </c>
      <c r="X9" s="46"/>
    </row>
    <row r="10" spans="1:26" s="25" customFormat="1" ht="15.75" x14ac:dyDescent="0.25">
      <c r="A10" s="23">
        <f t="shared" si="17"/>
        <v>0</v>
      </c>
      <c r="B10" s="23">
        <f t="shared" si="18"/>
        <v>0</v>
      </c>
      <c r="C10" s="23">
        <f>B10*1.2</f>
        <v>0</v>
      </c>
      <c r="D10" s="23">
        <f t="shared" si="19"/>
        <v>0</v>
      </c>
      <c r="E10" s="24">
        <f t="shared" si="20"/>
        <v>0</v>
      </c>
      <c r="F10" s="23" t="e">
        <f t="shared" si="21"/>
        <v>#DIV/0!</v>
      </c>
      <c r="G10" s="23" t="e">
        <f t="shared" si="22"/>
        <v>#DIV/0!</v>
      </c>
      <c r="H10" s="23" t="e">
        <f t="shared" si="23"/>
        <v>#DIV/0!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7"/>
        <v>0</v>
      </c>
      <c r="Q10" s="30">
        <f t="shared" si="9"/>
        <v>0</v>
      </c>
      <c r="R10" s="27">
        <v>0</v>
      </c>
      <c r="S10" s="27"/>
      <c r="T10" s="13" t="s">
        <v>16</v>
      </c>
      <c r="U10" s="39"/>
      <c r="V10" s="61">
        <f>V11-V9</f>
        <v>60</v>
      </c>
      <c r="W10" s="66">
        <v>2025</v>
      </c>
      <c r="X10" s="46" t="s">
        <v>36</v>
      </c>
      <c r="Y10" s="55"/>
      <c r="Z10" s="55"/>
    </row>
    <row r="11" spans="1:26" s="25" customFormat="1" ht="15.75" x14ac:dyDescent="0.25">
      <c r="A11" s="23">
        <f t="shared" si="17"/>
        <v>0</v>
      </c>
      <c r="B11" s="23">
        <f t="shared" si="18"/>
        <v>0</v>
      </c>
      <c r="C11" s="23">
        <f>B11*1.2</f>
        <v>0</v>
      </c>
      <c r="D11" s="23">
        <f t="shared" si="19"/>
        <v>0</v>
      </c>
      <c r="E11" s="24">
        <f t="shared" si="20"/>
        <v>0</v>
      </c>
      <c r="F11" s="23" t="e">
        <f t="shared" si="21"/>
        <v>#DIV/0!</v>
      </c>
      <c r="G11" s="23" t="e">
        <f t="shared" si="22"/>
        <v>#DIV/0!</v>
      </c>
      <c r="H11" s="23" t="e">
        <f t="shared" si="23"/>
        <v>#DIV/0!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7"/>
        <v>0</v>
      </c>
      <c r="Q11" s="30">
        <f t="shared" si="9"/>
        <v>0</v>
      </c>
      <c r="R11" s="27">
        <v>0</v>
      </c>
      <c r="S11" s="27"/>
      <c r="T11" s="13" t="s">
        <v>17</v>
      </c>
      <c r="U11" s="39"/>
      <c r="V11" s="61">
        <v>60</v>
      </c>
      <c r="W11" s="14"/>
      <c r="X11" s="46"/>
      <c r="Y11" s="52"/>
      <c r="Z11" s="52"/>
    </row>
    <row r="12" spans="1:26" s="25" customFormat="1" ht="22.5" customHeight="1" x14ac:dyDescent="0.25">
      <c r="A12" s="23">
        <f t="shared" si="17"/>
        <v>0</v>
      </c>
      <c r="B12" s="23">
        <f t="shared" si="18"/>
        <v>0</v>
      </c>
      <c r="C12" s="23">
        <f t="shared" ref="C12" si="24">B12*1.2</f>
        <v>0</v>
      </c>
      <c r="D12" s="23">
        <f t="shared" si="19"/>
        <v>0</v>
      </c>
      <c r="E12" s="24">
        <f t="shared" si="20"/>
        <v>0</v>
      </c>
      <c r="F12" s="23" t="e">
        <f t="shared" si="21"/>
        <v>#DIV/0!</v>
      </c>
      <c r="G12" s="23" t="e">
        <f t="shared" si="22"/>
        <v>#DIV/0!</v>
      </c>
      <c r="H12" s="23" t="e">
        <f t="shared" si="23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7"/>
        <v>0</v>
      </c>
      <c r="Q12" s="30">
        <f t="shared" si="9"/>
        <v>0</v>
      </c>
      <c r="R12" s="27">
        <v>0</v>
      </c>
      <c r="S12" s="27"/>
      <c r="T12" s="60" t="s">
        <v>34</v>
      </c>
      <c r="U12" s="39"/>
      <c r="V12" s="61">
        <f>(100-10)*V9/V11</f>
        <v>0</v>
      </c>
      <c r="W12" s="14"/>
      <c r="X12" s="46"/>
      <c r="Y12" s="52"/>
      <c r="Z12" s="52"/>
    </row>
    <row r="13" spans="1:26" s="25" customFormat="1" ht="15.75" x14ac:dyDescent="0.25">
      <c r="A13" s="23">
        <f t="shared" ref="A13:A14" si="25">N13</f>
        <v>0</v>
      </c>
      <c r="B13" s="23">
        <f t="shared" ref="B13:B14" si="26">Q13</f>
        <v>0</v>
      </c>
      <c r="C13" s="23">
        <f t="shared" ref="C13:C14" si="27">B13*1.2</f>
        <v>0</v>
      </c>
      <c r="D13" s="23">
        <f t="shared" ref="D13:D14" si="28">C13*1.2</f>
        <v>0</v>
      </c>
      <c r="E13" s="24">
        <f t="shared" ref="E13:E14" si="29">R13</f>
        <v>0</v>
      </c>
      <c r="F13" s="23" t="e">
        <f t="shared" ref="F13:F14" si="30">ROUND((E13/B13),0)</f>
        <v>#DIV/0!</v>
      </c>
      <c r="G13" s="23" t="e">
        <f t="shared" ref="G13:G14" si="31">ROUND((E13/C13),0)</f>
        <v>#DIV/0!</v>
      </c>
      <c r="H13" s="23" t="e">
        <f t="shared" ref="H13:H14" si="32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3">O13/1.2</f>
        <v>0</v>
      </c>
      <c r="Q13" s="30">
        <f t="shared" ref="Q13" si="34">P13/1.2</f>
        <v>0</v>
      </c>
      <c r="R13" s="27">
        <v>0</v>
      </c>
      <c r="S13" s="27"/>
      <c r="T13" s="13"/>
      <c r="U13" s="62"/>
      <c r="V13" s="61">
        <f>V12%</f>
        <v>0</v>
      </c>
      <c r="W13" s="63"/>
      <c r="X13" s="47"/>
      <c r="Y13" s="52"/>
      <c r="Z13" s="52"/>
    </row>
    <row r="14" spans="1:26" s="25" customFormat="1" ht="15.75" x14ac:dyDescent="0.25">
      <c r="A14" s="23">
        <f t="shared" si="25"/>
        <v>0</v>
      </c>
      <c r="B14" s="23">
        <f t="shared" si="26"/>
        <v>0</v>
      </c>
      <c r="C14" s="23">
        <f t="shared" si="27"/>
        <v>0</v>
      </c>
      <c r="D14" s="23">
        <f t="shared" si="28"/>
        <v>0</v>
      </c>
      <c r="E14" s="24">
        <f t="shared" si="29"/>
        <v>0</v>
      </c>
      <c r="F14" s="23" t="e">
        <f t="shared" si="30"/>
        <v>#DIV/0!</v>
      </c>
      <c r="G14" s="23" t="e">
        <f t="shared" si="31"/>
        <v>#DIV/0!</v>
      </c>
      <c r="H14" s="23" t="e">
        <f t="shared" si="32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5">O14/1.2</f>
        <v>0</v>
      </c>
      <c r="Q14" s="30">
        <f t="shared" ref="Q14" si="36">P14/1.2</f>
        <v>0</v>
      </c>
      <c r="R14" s="27">
        <v>0</v>
      </c>
      <c r="S14" s="27"/>
      <c r="T14" s="13" t="s">
        <v>18</v>
      </c>
      <c r="U14" s="11"/>
      <c r="V14" s="33">
        <f>V8*V13</f>
        <v>0</v>
      </c>
      <c r="W14" s="12"/>
      <c r="X14" s="10"/>
      <c r="Y14" s="52"/>
      <c r="Z14" s="52"/>
    </row>
    <row r="15" spans="1:26" s="25" customFormat="1" ht="36.75" customHeight="1" x14ac:dyDescent="0.25">
      <c r="A15" s="73" t="s">
        <v>26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43"/>
      <c r="T15" s="13" t="s">
        <v>19</v>
      </c>
      <c r="U15" s="11"/>
      <c r="V15" s="33">
        <f>V8-V14</f>
        <v>2800</v>
      </c>
      <c r="W15" s="12"/>
      <c r="X15" s="10"/>
      <c r="Y15" s="52"/>
      <c r="Z15" s="52"/>
    </row>
    <row r="16" spans="1:26" s="25" customFormat="1" ht="15.75" x14ac:dyDescent="0.25">
      <c r="A16" s="23">
        <f t="shared" ref="A16:A18" si="37">N16</f>
        <v>0</v>
      </c>
      <c r="B16" s="23">
        <f t="shared" ref="B16:B18" si="38">Q16</f>
        <v>701.27459999999996</v>
      </c>
      <c r="C16" s="23">
        <f>B16*1.1</f>
        <v>771.40206000000001</v>
      </c>
      <c r="D16" s="23">
        <f t="shared" ref="D16:D18" si="39">C16*1.2</f>
        <v>925.68247199999996</v>
      </c>
      <c r="E16" s="24">
        <f t="shared" ref="E16:E18" si="40">R16</f>
        <v>12220000</v>
      </c>
      <c r="F16" s="72">
        <f t="shared" ref="F16:F18" si="41">ROUND((E16/B16),0)</f>
        <v>17425</v>
      </c>
      <c r="G16" s="23">
        <f t="shared" ref="G16:G18" si="42">ROUND((E16/C16),0)</f>
        <v>15841</v>
      </c>
      <c r="H16" s="23">
        <f t="shared" ref="H16:H18" si="43">ROUND((E16/D16),0)</f>
        <v>13201</v>
      </c>
      <c r="I16" s="23" t="e">
        <f>#REF!</f>
        <v>#REF!</v>
      </c>
      <c r="J16" s="23" t="e">
        <f>#REF!</f>
        <v>#REF!</v>
      </c>
      <c r="O16">
        <v>0</v>
      </c>
      <c r="P16" s="29">
        <f t="shared" ref="P16:P18" si="44">O16/1.2</f>
        <v>0</v>
      </c>
      <c r="Q16" s="29">
        <f>65.15*10.764</f>
        <v>701.27459999999996</v>
      </c>
      <c r="R16" s="2">
        <v>12220000</v>
      </c>
      <c r="S16" s="2" t="s">
        <v>40</v>
      </c>
      <c r="T16" s="13" t="s">
        <v>13</v>
      </c>
      <c r="U16" s="11"/>
      <c r="V16" s="33">
        <f>V7</f>
        <v>15700</v>
      </c>
      <c r="W16" s="12"/>
      <c r="X16" s="10"/>
      <c r="Y16" s="52"/>
      <c r="Z16" s="52"/>
    </row>
    <row r="17" spans="1:26" s="25" customFormat="1" ht="15.75" x14ac:dyDescent="0.25">
      <c r="A17" s="23">
        <f t="shared" si="37"/>
        <v>0</v>
      </c>
      <c r="B17" s="23">
        <f t="shared" si="38"/>
        <v>658</v>
      </c>
      <c r="C17" s="23">
        <f t="shared" ref="C17:C20" si="45">B17*1.1</f>
        <v>723.80000000000007</v>
      </c>
      <c r="D17" s="23">
        <f t="shared" si="39"/>
        <v>868.56000000000006</v>
      </c>
      <c r="E17" s="24">
        <f t="shared" si="40"/>
        <v>11300000</v>
      </c>
      <c r="F17" s="23">
        <f t="shared" si="41"/>
        <v>17173</v>
      </c>
      <c r="G17" s="23">
        <f t="shared" si="42"/>
        <v>15612</v>
      </c>
      <c r="H17" s="23">
        <f t="shared" si="43"/>
        <v>13010</v>
      </c>
      <c r="I17" s="23" t="e">
        <f>#REF!</f>
        <v>#REF!</v>
      </c>
      <c r="J17" s="23" t="e">
        <f>#REF!</f>
        <v>#REF!</v>
      </c>
      <c r="O17">
        <v>0</v>
      </c>
      <c r="P17" s="29">
        <f t="shared" si="44"/>
        <v>0</v>
      </c>
      <c r="Q17" s="29">
        <v>658</v>
      </c>
      <c r="R17" s="2">
        <v>11300000</v>
      </c>
      <c r="S17" s="2"/>
      <c r="T17" s="13"/>
      <c r="U17" s="11"/>
      <c r="V17" s="33"/>
      <c r="W17" s="12"/>
      <c r="X17" s="10"/>
      <c r="Z17" s="52"/>
    </row>
    <row r="18" spans="1:26" s="25" customFormat="1" ht="15.75" x14ac:dyDescent="0.25">
      <c r="A18" s="23">
        <f t="shared" si="37"/>
        <v>0</v>
      </c>
      <c r="B18" s="23">
        <f t="shared" si="38"/>
        <v>895.99535999999989</v>
      </c>
      <c r="C18" s="23">
        <f t="shared" si="45"/>
        <v>985.59489599999995</v>
      </c>
      <c r="D18" s="23">
        <f t="shared" si="39"/>
        <v>1182.7138751999998</v>
      </c>
      <c r="E18" s="24">
        <f t="shared" si="40"/>
        <v>15200000</v>
      </c>
      <c r="F18" s="23">
        <f t="shared" si="41"/>
        <v>16964</v>
      </c>
      <c r="G18" s="23">
        <f t="shared" si="42"/>
        <v>15422</v>
      </c>
      <c r="H18" s="23">
        <f t="shared" si="43"/>
        <v>12852</v>
      </c>
      <c r="I18" s="23" t="e">
        <f>#REF!</f>
        <v>#REF!</v>
      </c>
      <c r="J18" s="23" t="e">
        <f>#REF!</f>
        <v>#REF!</v>
      </c>
      <c r="O18">
        <v>0</v>
      </c>
      <c r="P18" s="29">
        <f t="shared" si="44"/>
        <v>0</v>
      </c>
      <c r="Q18" s="29">
        <f>83.24*10.764</f>
        <v>895.99535999999989</v>
      </c>
      <c r="R18" s="2">
        <v>15200000</v>
      </c>
      <c r="S18" s="2"/>
      <c r="T18" s="13" t="s">
        <v>20</v>
      </c>
      <c r="U18" s="11"/>
      <c r="V18" s="33">
        <f>V16+V15</f>
        <v>18500</v>
      </c>
      <c r="W18" s="12"/>
      <c r="X18" s="10"/>
      <c r="Y18" s="52"/>
      <c r="Z18" s="52"/>
    </row>
    <row r="19" spans="1:26" s="25" customFormat="1" ht="15.75" x14ac:dyDescent="0.25">
      <c r="A19" s="23">
        <f t="shared" ref="A19:A25" si="46">N19</f>
        <v>0</v>
      </c>
      <c r="B19" s="23">
        <f t="shared" ref="B19:B25" si="47">Q19</f>
        <v>502.5</v>
      </c>
      <c r="C19" s="23">
        <f t="shared" si="45"/>
        <v>552.75</v>
      </c>
      <c r="D19" s="23">
        <f t="shared" ref="D19:D25" si="48">C19*1.2</f>
        <v>663.3</v>
      </c>
      <c r="E19" s="24">
        <f t="shared" ref="E19:E25" si="49">R19</f>
        <v>8600000</v>
      </c>
      <c r="F19" s="23">
        <f t="shared" ref="F19:F25" si="50">ROUND((E19/B19),0)</f>
        <v>17114</v>
      </c>
      <c r="G19" s="23">
        <f t="shared" ref="G19:G25" si="51">ROUND((E19/C19),0)</f>
        <v>15559</v>
      </c>
      <c r="H19" s="23">
        <f t="shared" ref="H19:H25" si="52">ROUND((E19/D19),0)</f>
        <v>12965</v>
      </c>
      <c r="I19" s="23" t="e">
        <f>#REF!</f>
        <v>#REF!</v>
      </c>
      <c r="J19" s="23" t="e">
        <f>#REF!</f>
        <v>#REF!</v>
      </c>
      <c r="O19">
        <v>0</v>
      </c>
      <c r="P19" s="29">
        <v>603</v>
      </c>
      <c r="Q19" s="29">
        <f t="shared" ref="Q19:Q21" si="53">P19/1.2</f>
        <v>502.5</v>
      </c>
      <c r="R19" s="2">
        <v>8600000</v>
      </c>
      <c r="S19" s="2" t="s">
        <v>37</v>
      </c>
      <c r="T19" s="13"/>
      <c r="U19" s="39"/>
      <c r="V19" s="61"/>
      <c r="W19" s="14"/>
      <c r="X19" s="46"/>
      <c r="Y19" s="53"/>
      <c r="Z19" s="52"/>
    </row>
    <row r="20" spans="1:26" s="25" customFormat="1" ht="15.75" x14ac:dyDescent="0.25">
      <c r="A20" s="23">
        <f t="shared" si="46"/>
        <v>0</v>
      </c>
      <c r="B20" s="23">
        <f t="shared" si="47"/>
        <v>502.5</v>
      </c>
      <c r="C20" s="23">
        <f t="shared" si="45"/>
        <v>552.75</v>
      </c>
      <c r="D20" s="23">
        <f t="shared" si="48"/>
        <v>663.3</v>
      </c>
      <c r="E20" s="24">
        <f t="shared" si="49"/>
        <v>9351000</v>
      </c>
      <c r="F20" s="72">
        <f t="shared" si="50"/>
        <v>18609</v>
      </c>
      <c r="G20" s="23">
        <f t="shared" si="51"/>
        <v>16917</v>
      </c>
      <c r="H20" s="23">
        <f t="shared" si="52"/>
        <v>14098</v>
      </c>
      <c r="I20" s="23" t="e">
        <f>#REF!</f>
        <v>#REF!</v>
      </c>
      <c r="J20" s="23" t="e">
        <f>#REF!</f>
        <v>#REF!</v>
      </c>
      <c r="O20">
        <v>0</v>
      </c>
      <c r="P20" s="29">
        <v>603</v>
      </c>
      <c r="Q20" s="29">
        <f t="shared" si="53"/>
        <v>502.5</v>
      </c>
      <c r="R20" s="2">
        <v>9351000</v>
      </c>
      <c r="S20" s="2" t="s">
        <v>38</v>
      </c>
      <c r="T20" s="64" t="s">
        <v>43</v>
      </c>
      <c r="U20" s="40"/>
      <c r="V20" s="33">
        <f>ROUND(65.61*10.764,0)</f>
        <v>706</v>
      </c>
      <c r="W20" s="14" t="s">
        <v>28</v>
      </c>
      <c r="X20" s="46"/>
    </row>
    <row r="21" spans="1:26" ht="15.75" x14ac:dyDescent="0.25">
      <c r="A21" s="4">
        <f t="shared" si="46"/>
        <v>0</v>
      </c>
      <c r="B21" s="4">
        <f t="shared" si="47"/>
        <v>744.16666666666674</v>
      </c>
      <c r="C21" s="4">
        <f t="shared" ref="C21:C25" si="54">B21*1.2</f>
        <v>893.00000000000011</v>
      </c>
      <c r="D21" s="4">
        <f t="shared" si="48"/>
        <v>1071.6000000000001</v>
      </c>
      <c r="E21" s="5">
        <f t="shared" si="49"/>
        <v>11800000</v>
      </c>
      <c r="F21" s="72">
        <f t="shared" si="50"/>
        <v>15857</v>
      </c>
      <c r="G21" s="23">
        <f t="shared" si="51"/>
        <v>13214</v>
      </c>
      <c r="H21" s="8">
        <f t="shared" si="52"/>
        <v>11012</v>
      </c>
      <c r="I21" s="4" t="e">
        <f>#REF!</f>
        <v>#REF!</v>
      </c>
      <c r="J21" s="4" t="e">
        <f>#REF!</f>
        <v>#REF!</v>
      </c>
      <c r="O21">
        <v>0</v>
      </c>
      <c r="P21" s="29">
        <v>893</v>
      </c>
      <c r="Q21" s="29">
        <f t="shared" si="53"/>
        <v>744.16666666666674</v>
      </c>
      <c r="R21" s="2">
        <v>11800000</v>
      </c>
      <c r="S21" s="2" t="s">
        <v>39</v>
      </c>
      <c r="T21" s="15" t="s">
        <v>29</v>
      </c>
      <c r="U21" s="40"/>
      <c r="V21" s="35">
        <f>V18*V20</f>
        <v>13061000</v>
      </c>
      <c r="W21" s="16"/>
      <c r="X21" s="48"/>
    </row>
    <row r="22" spans="1:26" ht="15.75" customHeight="1" x14ac:dyDescent="0.25">
      <c r="A22" s="4">
        <f t="shared" si="46"/>
        <v>0</v>
      </c>
      <c r="B22" s="4">
        <f t="shared" si="47"/>
        <v>0</v>
      </c>
      <c r="C22" s="4">
        <f t="shared" si="54"/>
        <v>0</v>
      </c>
      <c r="D22" s="4">
        <f t="shared" si="48"/>
        <v>0</v>
      </c>
      <c r="E22" s="5">
        <f t="shared" si="49"/>
        <v>0</v>
      </c>
      <c r="F22" s="23" t="e">
        <f t="shared" si="50"/>
        <v>#DIV/0!</v>
      </c>
      <c r="G22" s="23" t="e">
        <f t="shared" si="51"/>
        <v>#DIV/0!</v>
      </c>
      <c r="H22" s="8" t="e">
        <f t="shared" si="52"/>
        <v>#DIV/0!</v>
      </c>
      <c r="I22" s="4" t="e">
        <f>#REF!</f>
        <v>#REF!</v>
      </c>
      <c r="J22" s="4" t="e">
        <f>#REF!</f>
        <v>#REF!</v>
      </c>
      <c r="O22">
        <v>0</v>
      </c>
      <c r="P22" s="29">
        <f t="shared" ref="P22" si="55">O22/1.2</f>
        <v>0</v>
      </c>
      <c r="Q22" s="29">
        <f t="shared" ref="Q22" si="56">P22/1.2</f>
        <v>0</v>
      </c>
      <c r="R22" s="2">
        <v>0</v>
      </c>
      <c r="S22" s="2"/>
      <c r="T22" s="15"/>
      <c r="U22" s="40"/>
      <c r="V22" s="35"/>
      <c r="W22" s="16"/>
      <c r="X22" s="54"/>
      <c r="Y22" s="9"/>
    </row>
    <row r="23" spans="1:26" ht="19.5" customHeight="1" x14ac:dyDescent="0.25">
      <c r="A23" s="4">
        <f t="shared" si="46"/>
        <v>0</v>
      </c>
      <c r="B23" s="4">
        <f t="shared" si="47"/>
        <v>0</v>
      </c>
      <c r="C23" s="4">
        <f t="shared" si="54"/>
        <v>0</v>
      </c>
      <c r="D23" s="4">
        <f t="shared" si="48"/>
        <v>0</v>
      </c>
      <c r="E23" s="5">
        <f t="shared" si="49"/>
        <v>0</v>
      </c>
      <c r="F23" s="23" t="e">
        <f t="shared" si="50"/>
        <v>#DIV/0!</v>
      </c>
      <c r="G23" s="8" t="e">
        <f t="shared" si="51"/>
        <v>#DIV/0!</v>
      </c>
      <c r="H23" s="8" t="e">
        <f t="shared" si="52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7">O23/1.2</f>
        <v>0</v>
      </c>
      <c r="Q23" s="29">
        <f t="shared" ref="Q23" si="58">P23/1.2</f>
        <v>0</v>
      </c>
      <c r="R23" s="2">
        <v>0</v>
      </c>
      <c r="S23" s="2"/>
      <c r="T23" s="17" t="s">
        <v>27</v>
      </c>
      <c r="U23" s="6"/>
      <c r="V23" s="10">
        <f>V21+V22</f>
        <v>13061000</v>
      </c>
      <c r="W23" s="18"/>
      <c r="X23" s="49"/>
      <c r="Y23" s="57"/>
      <c r="Z23" s="6"/>
    </row>
    <row r="24" spans="1:26" ht="15.75" x14ac:dyDescent="0.25">
      <c r="A24" s="4">
        <f t="shared" si="46"/>
        <v>0</v>
      </c>
      <c r="B24" s="4">
        <f t="shared" si="47"/>
        <v>0</v>
      </c>
      <c r="C24" s="4">
        <f t="shared" si="54"/>
        <v>0</v>
      </c>
      <c r="D24" s="4">
        <f t="shared" si="48"/>
        <v>0</v>
      </c>
      <c r="E24" s="5">
        <f t="shared" si="49"/>
        <v>0</v>
      </c>
      <c r="F24" s="8" t="e">
        <f t="shared" si="50"/>
        <v>#DIV/0!</v>
      </c>
      <c r="G24" s="8" t="e">
        <f t="shared" si="51"/>
        <v>#DIV/0!</v>
      </c>
      <c r="H24" s="8" t="e">
        <f t="shared" si="52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9">O24/1.2</f>
        <v>0</v>
      </c>
      <c r="Q24" s="29">
        <f t="shared" ref="Q24" si="60">P24/1.2</f>
        <v>0</v>
      </c>
      <c r="R24" s="2">
        <v>0</v>
      </c>
      <c r="S24" s="2"/>
      <c r="T24" s="15" t="s">
        <v>21</v>
      </c>
      <c r="U24" s="40"/>
      <c r="V24" s="10">
        <f>V23*0.9</f>
        <v>11754900</v>
      </c>
      <c r="W24" s="14"/>
      <c r="X24" s="65"/>
      <c r="Y24" s="45"/>
      <c r="Z24" s="6"/>
    </row>
    <row r="25" spans="1:26" ht="15.75" x14ac:dyDescent="0.25">
      <c r="A25" s="4">
        <f t="shared" si="46"/>
        <v>0</v>
      </c>
      <c r="B25" s="4">
        <f t="shared" si="47"/>
        <v>0</v>
      </c>
      <c r="C25" s="4">
        <f t="shared" si="54"/>
        <v>0</v>
      </c>
      <c r="D25" s="4">
        <f t="shared" si="48"/>
        <v>0</v>
      </c>
      <c r="E25" s="5">
        <f t="shared" si="49"/>
        <v>0</v>
      </c>
      <c r="F25" s="8" t="e">
        <f t="shared" si="50"/>
        <v>#DIV/0!</v>
      </c>
      <c r="G25" s="8" t="e">
        <f t="shared" si="51"/>
        <v>#DIV/0!</v>
      </c>
      <c r="H25" s="8" t="e">
        <f t="shared" si="52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61">O25/1.2</f>
        <v>0</v>
      </c>
      <c r="Q25" s="29">
        <f t="shared" ref="Q25" si="62">P25/1.2</f>
        <v>0</v>
      </c>
      <c r="R25" s="2">
        <v>0</v>
      </c>
      <c r="S25" s="2"/>
      <c r="T25" s="15" t="s">
        <v>22</v>
      </c>
      <c r="U25" s="40"/>
      <c r="V25" s="35">
        <f>V23*0.8</f>
        <v>10448800</v>
      </c>
      <c r="W25" s="18"/>
      <c r="X25" s="49"/>
    </row>
    <row r="26" spans="1:26" ht="15.75" x14ac:dyDescent="0.25">
      <c r="T26" s="15" t="s">
        <v>23</v>
      </c>
      <c r="U26" s="40"/>
      <c r="V26" s="35">
        <f>V6*1.1*V20</f>
        <v>2174480.0000000005</v>
      </c>
      <c r="W26" s="19"/>
      <c r="X26" s="50"/>
      <c r="Y26" s="9"/>
    </row>
    <row r="27" spans="1:26" ht="38.25" customHeight="1" x14ac:dyDescent="0.25">
      <c r="G27" s="8"/>
      <c r="T27" s="15" t="s">
        <v>41</v>
      </c>
      <c r="U27" s="39"/>
      <c r="V27" s="41"/>
      <c r="W27" s="18"/>
      <c r="X27" s="49"/>
    </row>
    <row r="28" spans="1:26" ht="21" customHeight="1" x14ac:dyDescent="0.35">
      <c r="P28" s="31" t="s">
        <v>30</v>
      </c>
      <c r="Q28" s="32"/>
      <c r="R28" s="32"/>
      <c r="T28" s="68" t="s">
        <v>24</v>
      </c>
      <c r="U28" s="69"/>
      <c r="V28" s="70">
        <f>V23*0.025/12</f>
        <v>27210.416666666668</v>
      </c>
      <c r="W28" s="71"/>
      <c r="X28" s="58"/>
      <c r="Y28" s="6"/>
    </row>
    <row r="29" spans="1:26" ht="20.25" customHeight="1" thickBot="1" x14ac:dyDescent="0.3">
      <c r="G29" s="6"/>
      <c r="H29" s="6"/>
      <c r="P29" s="31"/>
      <c r="Q29" s="32"/>
      <c r="T29" s="20"/>
      <c r="U29" s="21"/>
      <c r="V29" s="34"/>
      <c r="W29" s="22"/>
      <c r="X29" s="51"/>
      <c r="Y29" s="25"/>
    </row>
    <row r="30" spans="1:26" x14ac:dyDescent="0.25">
      <c r="P30" s="56" t="s">
        <v>33</v>
      </c>
      <c r="Q30" s="32"/>
      <c r="R30" s="44"/>
    </row>
    <row r="31" spans="1:26" x14ac:dyDescent="0.25">
      <c r="X31" s="9"/>
    </row>
    <row r="33" spans="15:17" x14ac:dyDescent="0.25">
      <c r="O33" t="s">
        <v>42</v>
      </c>
    </row>
    <row r="34" spans="15:17" x14ac:dyDescent="0.25">
      <c r="O34">
        <v>16</v>
      </c>
      <c r="P34" s="29">
        <v>11.64</v>
      </c>
      <c r="Q34" s="29">
        <f>P34*O34</f>
        <v>186.24</v>
      </c>
    </row>
    <row r="35" spans="15:17" x14ac:dyDescent="0.25">
      <c r="O35" s="29">
        <v>14.07</v>
      </c>
      <c r="P35">
        <v>9.7799999999999994</v>
      </c>
      <c r="Q35" s="29">
        <f t="shared" ref="Q35:Q45" si="63">P35*O35</f>
        <v>137.6046</v>
      </c>
    </row>
    <row r="36" spans="15:17" x14ac:dyDescent="0.25">
      <c r="O36">
        <v>4.87</v>
      </c>
      <c r="P36" s="29">
        <v>7.97</v>
      </c>
      <c r="Q36" s="29">
        <f t="shared" si="63"/>
        <v>38.813899999999997</v>
      </c>
    </row>
    <row r="37" spans="15:17" x14ac:dyDescent="0.25">
      <c r="O37">
        <v>6.31</v>
      </c>
      <c r="P37" s="29">
        <v>3.76</v>
      </c>
      <c r="Q37" s="29">
        <f t="shared" si="63"/>
        <v>23.725599999999996</v>
      </c>
    </row>
    <row r="38" spans="15:17" x14ac:dyDescent="0.25">
      <c r="O38">
        <v>9.76</v>
      </c>
      <c r="P38" s="29">
        <v>9.83</v>
      </c>
      <c r="Q38" s="29">
        <f t="shared" si="63"/>
        <v>95.940799999999996</v>
      </c>
    </row>
    <row r="39" spans="15:17" x14ac:dyDescent="0.25">
      <c r="O39">
        <v>3.36</v>
      </c>
      <c r="P39" s="29">
        <v>1.6</v>
      </c>
      <c r="Q39" s="29">
        <f t="shared" si="63"/>
        <v>5.3760000000000003</v>
      </c>
    </row>
    <row r="40" spans="15:17" x14ac:dyDescent="0.25">
      <c r="O40">
        <v>4.75</v>
      </c>
      <c r="P40" s="29">
        <v>1.6</v>
      </c>
      <c r="Q40" s="29">
        <f t="shared" si="63"/>
        <v>7.6000000000000005</v>
      </c>
    </row>
    <row r="41" spans="15:17" x14ac:dyDescent="0.25">
      <c r="O41">
        <v>11.76</v>
      </c>
      <c r="P41" s="29">
        <v>3</v>
      </c>
      <c r="Q41" s="29">
        <f t="shared" si="63"/>
        <v>35.28</v>
      </c>
    </row>
    <row r="42" spans="15:17" x14ac:dyDescent="0.25">
      <c r="O42">
        <v>10.5</v>
      </c>
      <c r="P42" s="29">
        <v>7.54</v>
      </c>
      <c r="Q42" s="29">
        <f t="shared" si="63"/>
        <v>79.17</v>
      </c>
    </row>
    <row r="43" spans="15:17" x14ac:dyDescent="0.25">
      <c r="O43">
        <v>5.6</v>
      </c>
      <c r="P43" s="29">
        <v>7.58</v>
      </c>
      <c r="Q43" s="29">
        <f t="shared" si="63"/>
        <v>42.448</v>
      </c>
    </row>
    <row r="44" spans="15:17" x14ac:dyDescent="0.25">
      <c r="O44">
        <v>3.57</v>
      </c>
      <c r="P44" s="29">
        <v>1.6</v>
      </c>
      <c r="Q44" s="29">
        <f t="shared" si="63"/>
        <v>5.7119999999999997</v>
      </c>
    </row>
    <row r="45" spans="15:17" x14ac:dyDescent="0.25">
      <c r="Q45" s="29">
        <f>SUM(Q34:Q44)</f>
        <v>657.91089999999986</v>
      </c>
    </row>
  </sheetData>
  <mergeCells count="5"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J1" sqref="J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4" zoomScaleNormal="100" workbookViewId="0">
      <selection activeCell="E8" sqref="E8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0" zoomScaleNormal="100" workbookViewId="0">
      <selection activeCell="I6" sqref="I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7" workbookViewId="0">
      <selection activeCell="F9" sqref="F9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2025-03-18T10:05:31Z</dcterms:modified>
</cp:coreProperties>
</file>