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Madam Cama Road Branch\Jitendra Shantaram Kharade\"/>
    </mc:Choice>
  </mc:AlternateContent>
  <xr:revisionPtr revIDLastSave="0" documentId="13_ncr:1_{534E467D-68C7-425E-A8EA-FBF58B2BAEB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Area" sheetId="19" r:id="rId6"/>
    <sheet name="RR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V5" i="4" l="1"/>
  <c r="C9" i="4"/>
  <c r="C17" i="4"/>
  <c r="C18" i="4"/>
  <c r="C19" i="4"/>
  <c r="C20" i="4"/>
  <c r="C21" i="4"/>
  <c r="C22" i="4"/>
  <c r="C23" i="4"/>
  <c r="C24" i="4"/>
  <c r="C25" i="4"/>
  <c r="B18" i="4"/>
  <c r="AC14" i="4"/>
  <c r="AB14" i="4"/>
  <c r="Z13" i="4"/>
  <c r="C4" i="4"/>
  <c r="C5" i="4"/>
  <c r="C6" i="4"/>
  <c r="C7" i="4"/>
  <c r="C16" i="4"/>
  <c r="C3" i="4" l="1"/>
  <c r="R34" i="4"/>
  <c r="X20" i="4"/>
  <c r="V26" i="4" s="1"/>
  <c r="Q30" i="4"/>
  <c r="P12" i="4" l="1"/>
  <c r="Q12" i="4" s="1"/>
  <c r="P11" i="4"/>
  <c r="Q11" i="4" s="1"/>
  <c r="P10" i="4"/>
  <c r="Q10" i="4" s="1"/>
  <c r="P9" i="4"/>
  <c r="Q9" i="4" s="1"/>
  <c r="P8" i="4"/>
  <c r="Q8" i="4" s="1"/>
  <c r="P7" i="4"/>
  <c r="P6" i="4"/>
  <c r="P5" i="4"/>
  <c r="P4" i="4"/>
  <c r="P3" i="4"/>
  <c r="P21" i="4"/>
  <c r="Q21" i="4" s="1"/>
  <c r="P20" i="4"/>
  <c r="Q20" i="4" s="1"/>
  <c r="P19" i="4"/>
  <c r="P18" i="4"/>
  <c r="P17" i="4"/>
  <c r="P16" i="4"/>
  <c r="P22" i="4" l="1"/>
  <c r="Q22" i="4" s="1"/>
  <c r="P23" i="4" l="1"/>
  <c r="Q23" i="4" s="1"/>
  <c r="P13" i="4" l="1"/>
  <c r="Q13" i="4" s="1"/>
  <c r="P24" i="4"/>
  <c r="Q24" i="4" s="1"/>
  <c r="V8" i="4" l="1"/>
  <c r="V16" i="4"/>
  <c r="V10" i="4" l="1"/>
  <c r="V12" i="4"/>
  <c r="V13" i="4" l="1"/>
  <c r="V14" i="4" s="1"/>
  <c r="V15" i="4" s="1"/>
  <c r="V18" i="4" s="1"/>
  <c r="A6" i="4"/>
  <c r="I6" i="4"/>
  <c r="J6" i="4"/>
  <c r="V21" i="4" l="1"/>
  <c r="G6" i="4"/>
  <c r="D6" i="4"/>
  <c r="H6" i="4" s="1"/>
  <c r="F6" i="4"/>
  <c r="V23" i="4" l="1"/>
  <c r="V24" i="4" s="1"/>
  <c r="P25" i="4"/>
  <c r="Q25" i="4" s="1"/>
  <c r="V28" i="4" l="1"/>
  <c r="U36" i="4"/>
  <c r="U37" i="4"/>
  <c r="V25" i="4"/>
  <c r="U38" i="4" s="1"/>
  <c r="J18" i="4"/>
  <c r="I18" i="4"/>
  <c r="J17" i="4"/>
  <c r="I17" i="4"/>
  <c r="J16" i="4"/>
  <c r="I16" i="4"/>
  <c r="D16" i="4" l="1"/>
  <c r="H16" i="4" s="1"/>
  <c r="G17" i="4"/>
  <c r="D18" i="4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A14" i="4"/>
  <c r="J13" i="4"/>
  <c r="I13" i="4"/>
  <c r="E13" i="4"/>
  <c r="B13" i="4"/>
  <c r="C13" i="4" s="1"/>
  <c r="A13" i="4"/>
  <c r="E55" i="17"/>
  <c r="E56" i="17"/>
  <c r="C14" i="4" l="1"/>
  <c r="D14" i="4" s="1"/>
  <c r="H14" i="4" s="1"/>
  <c r="G14" i="4"/>
  <c r="D13" i="4"/>
  <c r="H13" i="4" s="1"/>
  <c r="G13" i="4"/>
  <c r="F13" i="4"/>
  <c r="F14" i="4"/>
  <c r="B12" i="4" l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J9" i="4"/>
  <c r="I9" i="4"/>
  <c r="A9" i="4"/>
  <c r="C8" i="4"/>
  <c r="J8" i="4"/>
  <c r="I8" i="4"/>
  <c r="A8" i="4"/>
  <c r="C12" i="4" l="1"/>
  <c r="D12" i="4" s="1"/>
  <c r="H12" i="4" s="1"/>
  <c r="D9" i="4"/>
  <c r="H9" i="4" s="1"/>
  <c r="G10" i="4"/>
  <c r="D11" i="4"/>
  <c r="H11" i="4" s="1"/>
  <c r="D8" i="4"/>
  <c r="H8" i="4" s="1"/>
  <c r="F8" i="4"/>
  <c r="F9" i="4"/>
  <c r="F10" i="4"/>
  <c r="F11" i="4"/>
  <c r="F12" i="4"/>
  <c r="G12" i="4" l="1"/>
  <c r="G9" i="4"/>
  <c r="G11" i="4"/>
  <c r="G8" i="4"/>
  <c r="D10" i="4"/>
  <c r="H10" i="4" s="1"/>
  <c r="J5" i="4"/>
  <c r="I5" i="4"/>
  <c r="A5" i="4"/>
  <c r="J4" i="4"/>
  <c r="I4" i="4"/>
  <c r="A4" i="4"/>
  <c r="J3" i="4"/>
  <c r="I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J7" i="4" l="1"/>
  <c r="I7" i="4"/>
  <c r="A7" i="4"/>
  <c r="D7" i="4" l="1"/>
  <c r="H7" i="4" s="1"/>
  <c r="F7" i="4"/>
  <c r="B25" i="4"/>
  <c r="J25" i="4"/>
  <c r="I25" i="4"/>
  <c r="E25" i="4"/>
  <c r="A25" i="4"/>
  <c r="B24" i="4"/>
  <c r="J24" i="4"/>
  <c r="I24" i="4"/>
  <c r="E24" i="4"/>
  <c r="A24" i="4"/>
  <c r="B23" i="4"/>
  <c r="J23" i="4"/>
  <c r="I23" i="4"/>
  <c r="A23" i="4"/>
  <c r="J22" i="4"/>
  <c r="I22" i="4"/>
  <c r="A22" i="4"/>
  <c r="J21" i="4"/>
  <c r="I21" i="4"/>
  <c r="A21" i="4"/>
  <c r="J20" i="4"/>
  <c r="I20" i="4"/>
  <c r="A20" i="4"/>
  <c r="J19" i="4"/>
  <c r="I19" i="4"/>
  <c r="A19" i="4"/>
  <c r="D24" i="4" l="1"/>
  <c r="H24" i="4" s="1"/>
  <c r="G21" i="4"/>
  <c r="D22" i="4"/>
  <c r="H22" i="4" s="1"/>
  <c r="D25" i="4"/>
  <c r="H25" i="4" s="1"/>
  <c r="D23" i="4"/>
  <c r="H23" i="4" s="1"/>
  <c r="G7" i="4"/>
  <c r="D19" i="4"/>
  <c r="H19" i="4" s="1"/>
  <c r="D20" i="4"/>
  <c r="H20" i="4" s="1"/>
  <c r="G20" i="4"/>
  <c r="F19" i="4"/>
  <c r="F20" i="4"/>
  <c r="F21" i="4"/>
  <c r="F22" i="4"/>
  <c r="F23" i="4"/>
  <c r="F24" i="4"/>
  <c r="F25" i="4"/>
  <c r="G23" i="4"/>
  <c r="G24" i="4"/>
  <c r="G22" i="4" l="1"/>
  <c r="D21" i="4"/>
  <c r="H21" i="4" s="1"/>
  <c r="G25" i="4"/>
  <c r="G19" i="4"/>
</calcChain>
</file>

<file path=xl/sharedStrings.xml><?xml version="1.0" encoding="utf-8"?>
<sst xmlns="http://schemas.openxmlformats.org/spreadsheetml/2006/main" count="67" uniqueCount="56">
  <si>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</si>
  <si>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</si>
  <si>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</si>
  <si>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</si>
  <si>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</si>
  <si>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</si>
  <si>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</si>
  <si>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</si>
  <si>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</si>
  <si>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</si>
  <si>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</si>
  <si>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</si>
  <si>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</si>
  <si>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</si>
  <si>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</si>
  <si>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</si>
  <si>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</si>
  <si>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</si>
  <si>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</si>
  <si>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</si>
  <si>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</si>
  <si>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</si>
  <si>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</si>
  <si>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</si>
  <si>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</si>
  <si>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</si>
  <si>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</si>
  <si>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</si>
  <si>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</si>
  <si>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</si>
  <si>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</si>
  <si>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</si>
  <si>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</si>
  <si>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Depreciation (100-10)X24/60</t>
  </si>
  <si>
    <t>rate on C.A</t>
  </si>
  <si>
    <t>As per O.C</t>
  </si>
  <si>
    <t>Sq. M.</t>
  </si>
  <si>
    <t>Sq. Ft.</t>
  </si>
  <si>
    <t>As per Agreement</t>
  </si>
  <si>
    <t>CA</t>
  </si>
  <si>
    <t>FB</t>
  </si>
  <si>
    <t>Tot CA</t>
  </si>
  <si>
    <t>FMV</t>
  </si>
  <si>
    <t>Flat No. ---</t>
  </si>
  <si>
    <t>Lead No. - 14913</t>
  </si>
  <si>
    <t>SBI - Madam Cama Road Branch - Mr. Jitendra Shantaram Kharade - Residential Flat No. 202, 2nd Floor, Padamnatbh Apartment CHSL, Pandurang Wadi Road No 4, Village - Pahadi Goregaon, Goregaon East, Mumbai, 400063, State - Maharashtra, India</t>
  </si>
  <si>
    <t xml:space="preserve">Agreement </t>
  </si>
  <si>
    <t>07.03.2025</t>
  </si>
  <si>
    <t>page</t>
  </si>
  <si>
    <t>CA -Flat No.202</t>
  </si>
  <si>
    <t xml:space="preserve">1 BHK </t>
  </si>
  <si>
    <t>BUA (10%)</t>
  </si>
  <si>
    <t xml:space="preserve">Flat No. </t>
  </si>
  <si>
    <t>Index No. II</t>
  </si>
  <si>
    <t>Mr. Jitendra Shantaram Kharade</t>
  </si>
  <si>
    <t>SBI (Madam Cama Road Branch)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</si>
</sst>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4B556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4" fillId="0" borderId="0" xfId="0" applyFont="1" applyAlignment="1">
      <alignment horizontal="center" vertical="center"/>
    </xf>
    <xf numFmtId="2" fontId="0" fillId="0" borderId="0" xfId="0" applyNumberFormat="1" applyAlignment="1">
      <alignment wrapText="1"/>
    </xf>
    <xf numFmtId="2" fontId="0" fillId="0" borderId="0" xfId="0" applyNumberForma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2" fillId="0" borderId="0" xfId="0" applyNumberFormat="1" applyFont="1" applyAlignment="1">
      <alignment wrapText="1"/>
    </xf>
    <xf numFmtId="43" fontId="2" fillId="0" borderId="0" xfId="0" applyNumberFormat="1" applyFont="1"/>
    <xf numFmtId="0" fontId="6" fillId="0" borderId="0" xfId="0" applyFont="1"/>
    <xf numFmtId="10" fontId="6" fillId="0" borderId="0" xfId="0" applyNumberFormat="1" applyFont="1"/>
    <xf numFmtId="0" fontId="8" fillId="0" borderId="0" xfId="0" applyFont="1"/>
    <xf numFmtId="43" fontId="9" fillId="0" borderId="0" xfId="0" applyNumberFormat="1" applyFont="1"/>
    <xf numFmtId="0" fontId="9" fillId="0" borderId="0" xfId="0" applyFont="1"/>
    <xf numFmtId="0" fontId="11" fillId="0" borderId="0" xfId="0" applyFont="1"/>
    <xf numFmtId="0" fontId="8" fillId="0" borderId="0" xfId="0" applyFont="1" applyAlignment="1">
      <alignment horizontal="right"/>
    </xf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43" fontId="6" fillId="0" borderId="0" xfId="0" applyNumberFormat="1" applyFont="1"/>
    <xf numFmtId="0" fontId="6" fillId="3" borderId="4" xfId="0" applyFont="1" applyFill="1" applyBorder="1"/>
    <xf numFmtId="43" fontId="6" fillId="3" borderId="2" xfId="1" applyFont="1" applyFill="1" applyBorder="1"/>
    <xf numFmtId="0" fontId="13" fillId="3" borderId="3" xfId="0" applyFont="1" applyFill="1" applyBorder="1"/>
    <xf numFmtId="0" fontId="13" fillId="3" borderId="0" xfId="0" applyFont="1" applyFill="1"/>
    <xf numFmtId="2" fontId="13" fillId="3" borderId="0" xfId="0" applyNumberFormat="1" applyFont="1" applyFill="1"/>
    <xf numFmtId="0" fontId="13" fillId="3" borderId="4" xfId="0" applyFont="1" applyFill="1" applyBorder="1"/>
    <xf numFmtId="0" fontId="0" fillId="4" borderId="0" xfId="0" applyFill="1"/>
    <xf numFmtId="0" fontId="2" fillId="0" borderId="0" xfId="0" applyFont="1" applyAlignment="1">
      <alignment horizontal="center"/>
    </xf>
    <xf numFmtId="0" fontId="2" fillId="4" borderId="0" xfId="0" applyFont="1" applyFill="1" applyAlignment="1">
      <alignment horizontal="center"/>
    </xf>
    <xf numFmtId="1" fontId="2" fillId="4" borderId="0" xfId="0" applyNumberFormat="1" applyFont="1" applyFill="1"/>
    <xf numFmtId="0" fontId="2" fillId="4" borderId="0" xfId="0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/>
    </xf>
    <xf numFmtId="0" fontId="2" fillId="4" borderId="0" xfId="0" applyFont="1" applyFill="1"/>
    <xf numFmtId="43" fontId="3" fillId="0" borderId="0" xfId="1" applyFont="1"/>
    <xf numFmtId="1" fontId="2" fillId="4" borderId="0" xfId="0" applyNumberFormat="1" applyFont="1" applyFill="1" applyAlignment="1">
      <alignment horizontal="center"/>
    </xf>
    <xf numFmtId="1" fontId="6" fillId="0" borderId="0" xfId="0" applyNumberFormat="1" applyFont="1"/>
    <xf numFmtId="43" fontId="14" fillId="0" borderId="9" xfId="1" applyFont="1" applyFill="1" applyBorder="1"/>
    <xf numFmtId="0" fontId="2" fillId="4" borderId="0" xfId="0" applyFont="1" applyFill="1" applyAlignment="1">
      <alignment wrapText="1"/>
    </xf>
    <xf numFmtId="0" fontId="14" fillId="4" borderId="0" xfId="0" applyFont="1" applyFill="1" applyAlignment="1">
      <alignment horizontal="center"/>
    </xf>
    <xf numFmtId="0" fontId="14" fillId="0" borderId="9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5" fillId="0" borderId="3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2" fontId="2" fillId="4" borderId="0" xfId="0" applyNumberFormat="1" applyFont="1" applyFill="1"/>
    <xf numFmtId="43" fontId="2" fillId="4" borderId="0" xfId="1" applyFont="1" applyFill="1"/>
    <xf numFmtId="0" fontId="15" fillId="5" borderId="10" xfId="0" applyFont="1" applyFill="1" applyBorder="1" applyAlignment="1">
      <alignment vertical="top" wrapText="1"/>
    </xf>
    <xf numFmtId="0" fontId="4" fillId="0" borderId="0" xfId="0" applyFont="1" applyAlignment="1">
      <alignment vertical="center"/>
    </xf>
    <xf numFmtId="0" fontId="1" fillId="4" borderId="0" xfId="0" applyFont="1" applyFill="1"/>
    <xf numFmtId="0" fontId="1" fillId="0" borderId="0" xfId="0" applyFont="1" applyFill="1"/>
    <xf numFmtId="1" fontId="1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8283</xdr:colOff>
      <xdr:row>39</xdr:row>
      <xdr:rowOff>49695</xdr:rowOff>
    </xdr:from>
    <xdr:to>
      <xdr:col>20</xdr:col>
      <xdr:colOff>510141</xdr:colOff>
      <xdr:row>70</xdr:row>
      <xdr:rowOff>60046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6CE57F-3D40-F910-E5F4-8B4E7FE6B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2870" y="9682369"/>
          <a:ext cx="8411749" cy="5915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407651</xdr:colOff>
      <xdr:row>46</xdr:row>
      <xdr:rowOff>13887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774A5B-3BF8-D3A6-F61B-DCC9822E8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850701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30</xdr:col>
      <xdr:colOff>417177</xdr:colOff>
      <xdr:row>39</xdr:row>
      <xdr:rowOff>51806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6047A0-4534-5EAC-4977-9E390476B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9000" y="0"/>
          <a:ext cx="8973802" cy="7211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41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FCA7DA-96E4-8707-3D0E-E0CB4ACE0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783064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30</xdr:col>
      <xdr:colOff>429876</xdr:colOff>
      <xdr:row>37</xdr:row>
      <xdr:rowOff>143879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CF3263-FB29-9BBC-234A-AC914EC2E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8964276" cy="7192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248876</xdr:colOff>
      <xdr:row>38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BE2274-9B29-F6CE-77F4-A3B57BFC1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8783276" cy="7278116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30</xdr:col>
      <xdr:colOff>439402</xdr:colOff>
      <xdr:row>40</xdr:row>
      <xdr:rowOff>39169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B19DE4-6CBD-C7FC-D3BE-658DB43C2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8973802" cy="7659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410823</xdr:colOff>
      <xdr:row>34</xdr:row>
      <xdr:rowOff>39009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9255EF-246C-552F-E326-B2C16C15D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65160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16</xdr:col>
      <xdr:colOff>144001</xdr:colOff>
      <xdr:row>37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77415D-DF84-9F5B-9B59-2D4E50672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068801" cy="714474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16</xdr:col>
      <xdr:colOff>67790</xdr:colOff>
      <xdr:row>80</xdr:row>
      <xdr:rowOff>86827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6AB00D-D49D-33EE-FB96-E9C30FFB9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800" y="7429500"/>
          <a:ext cx="7992590" cy="789732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14</xdr:col>
      <xdr:colOff>286726</xdr:colOff>
      <xdr:row>114</xdr:row>
      <xdr:rowOff>153272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5A726A-39EF-5804-9F45-87D9CED61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8800" y="15621000"/>
          <a:ext cx="6992326" cy="624927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16</xdr:col>
      <xdr:colOff>601265</xdr:colOff>
      <xdr:row>160</xdr:row>
      <xdr:rowOff>124986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D06AA0-5FFE-1EE3-6F76-12091E7A9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8800" y="22288500"/>
          <a:ext cx="8526065" cy="83164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15</xdr:col>
      <xdr:colOff>391601</xdr:colOff>
      <xdr:row>204</xdr:row>
      <xdr:rowOff>29696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A66D98-6F45-85CE-A787-26B33CBDD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8800" y="30861000"/>
          <a:ext cx="7706801" cy="8030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19</xdr:col>
      <xdr:colOff>110481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A19649-DA71-2772-278D-581DBCC65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7667" y="0"/>
          <a:ext cx="10545647" cy="8230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38"/>
  <sheetViews>
    <sheetView tabSelected="1" topLeftCell="I13" zoomScale="115" zoomScaleNormal="115" workbookViewId="0">
      <selection activeCell="W33" sqref="W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5" customWidth="1"/>
    <col min="17" max="17" width="15.5703125" style="25" customWidth="1"/>
    <col min="18" max="18" width="15.42578125" customWidth="1"/>
    <col min="19" max="19" width="5.28515625" customWidth="1"/>
    <col min="20" max="20" width="27.42578125" customWidth="1"/>
    <col min="21" max="21" width="21.28515625" customWidth="1"/>
    <col min="22" max="22" width="19" style="25" customWidth="1"/>
    <col min="23" max="23" width="14.140625" customWidth="1"/>
    <col min="24" max="24" width="16.140625" customWidth="1"/>
    <col min="25" max="25" width="15" customWidth="1"/>
    <col min="26" max="26" width="12" customWidth="1"/>
    <col min="27" max="27" width="15.28515625" customWidth="1"/>
  </cols>
  <sheetData>
    <row r="1" spans="1:29" s="1" customFormat="1" ht="63" x14ac:dyDescent="0.45">
      <c r="A1" s="3" t="s">
        <v>0</v>
      </c>
      <c r="B1" s="3" t="s">
        <v>6</v>
      </c>
      <c r="C1" s="3" t="s">
        <v>32</v>
      </c>
      <c r="D1" s="3" t="s">
        <v>9</v>
      </c>
      <c r="E1" s="3" t="s">
        <v>1</v>
      </c>
      <c r="F1" s="7" t="s">
        <v>8</v>
      </c>
      <c r="G1" s="7" t="s">
        <v>31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4" t="s">
        <v>5</v>
      </c>
      <c r="Q1" s="24" t="s">
        <v>6</v>
      </c>
      <c r="R1" s="1" t="s">
        <v>1</v>
      </c>
      <c r="U1" s="66" t="s">
        <v>44</v>
      </c>
      <c r="V1" s="34"/>
    </row>
    <row r="2" spans="1:29" s="1" customFormat="1" ht="44.25" customHeight="1" x14ac:dyDescent="0.25">
      <c r="A2" s="69" t="s">
        <v>26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23"/>
      <c r="T2" s="70" t="s">
        <v>45</v>
      </c>
      <c r="U2" s="70"/>
      <c r="V2" s="70"/>
      <c r="W2" s="70"/>
      <c r="X2" s="70"/>
      <c r="Y2" s="70"/>
    </row>
    <row r="3" spans="1:29" x14ac:dyDescent="0.25">
      <c r="A3" s="4">
        <f t="shared" ref="A3:A6" si="0">N3</f>
        <v>0</v>
      </c>
      <c r="B3" s="4">
        <v>400</v>
      </c>
      <c r="C3" s="4">
        <f>B3*1.1</f>
        <v>440.00000000000006</v>
      </c>
      <c r="D3" s="4">
        <f t="shared" ref="D3:D6" si="1">C3*1.2</f>
        <v>528</v>
      </c>
      <c r="E3" s="5">
        <v>12000000</v>
      </c>
      <c r="F3" s="4">
        <f t="shared" ref="F3:F6" si="2">ROUND((E3/B3),0)</f>
        <v>30000</v>
      </c>
      <c r="G3" s="4">
        <f t="shared" ref="G3:G6" si="3">ROUND((E3/C3),0)</f>
        <v>27273</v>
      </c>
      <c r="H3" s="4">
        <f t="shared" ref="H3:H6" si="4">ROUND((E3/D3),0)</f>
        <v>22727</v>
      </c>
      <c r="I3" s="4" t="e">
        <f>#REF!</f>
        <v>#REF!</v>
      </c>
      <c r="J3" s="4" t="e">
        <f>#REF!</f>
        <v>#REF!</v>
      </c>
      <c r="O3">
        <v>0</v>
      </c>
      <c r="P3" s="25">
        <f t="shared" ref="P3:P12" si="5">O3/1.2</f>
        <v>0</v>
      </c>
      <c r="R3" s="2"/>
      <c r="S3" s="2"/>
      <c r="T3" s="70"/>
      <c r="U3" s="70"/>
      <c r="V3" s="70"/>
      <c r="W3" s="70"/>
      <c r="X3" s="70"/>
      <c r="Y3" s="70"/>
    </row>
    <row r="4" spans="1:29" ht="15.75" thickBot="1" x14ac:dyDescent="0.3">
      <c r="A4" s="4">
        <f t="shared" si="0"/>
        <v>0</v>
      </c>
      <c r="B4" s="4">
        <v>650</v>
      </c>
      <c r="C4" s="4">
        <f t="shared" ref="C4:C7" si="6">B4*1.1</f>
        <v>715.00000000000011</v>
      </c>
      <c r="D4" s="4">
        <f t="shared" si="1"/>
        <v>858.00000000000011</v>
      </c>
      <c r="E4" s="5">
        <v>19500000</v>
      </c>
      <c r="F4" s="4">
        <f t="shared" si="2"/>
        <v>30000</v>
      </c>
      <c r="G4" s="4">
        <f t="shared" si="3"/>
        <v>27273</v>
      </c>
      <c r="H4" s="4">
        <f t="shared" si="4"/>
        <v>22727</v>
      </c>
      <c r="I4" s="4" t="e">
        <f>#REF!</f>
        <v>#REF!</v>
      </c>
      <c r="J4" s="4" t="e">
        <f>#REF!</f>
        <v>#REF!</v>
      </c>
      <c r="O4">
        <v>0</v>
      </c>
      <c r="P4" s="25">
        <f t="shared" si="5"/>
        <v>0</v>
      </c>
      <c r="R4" s="2"/>
      <c r="S4" s="2"/>
    </row>
    <row r="5" spans="1:29" ht="19.5" customHeight="1" x14ac:dyDescent="0.25">
      <c r="A5" s="4">
        <f t="shared" si="0"/>
        <v>0</v>
      </c>
      <c r="B5" s="4">
        <v>262</v>
      </c>
      <c r="C5" s="4">
        <f t="shared" si="6"/>
        <v>288.20000000000005</v>
      </c>
      <c r="D5" s="4">
        <f t="shared" si="1"/>
        <v>345.84000000000003</v>
      </c>
      <c r="E5" s="5">
        <v>7205000</v>
      </c>
      <c r="F5" s="78">
        <f t="shared" si="2"/>
        <v>27500</v>
      </c>
      <c r="G5" s="4">
        <f t="shared" si="3"/>
        <v>25000</v>
      </c>
      <c r="H5" s="4">
        <f t="shared" si="4"/>
        <v>20833</v>
      </c>
      <c r="I5" s="4" t="e">
        <f>#REF!</f>
        <v>#REF!</v>
      </c>
      <c r="J5" s="4" t="e">
        <f>#REF!</f>
        <v>#REF!</v>
      </c>
      <c r="O5">
        <v>0</v>
      </c>
      <c r="P5" s="25">
        <f t="shared" si="5"/>
        <v>0</v>
      </c>
      <c r="R5" s="2"/>
      <c r="S5" s="2"/>
      <c r="T5" s="43" t="s">
        <v>11</v>
      </c>
      <c r="U5" s="29"/>
      <c r="V5" s="30">
        <f>V6+V7</f>
        <v>26800</v>
      </c>
      <c r="W5" s="50" t="s">
        <v>34</v>
      </c>
      <c r="X5" s="10"/>
    </row>
    <row r="6" spans="1:29" ht="16.5" customHeight="1" x14ac:dyDescent="0.25">
      <c r="A6" s="4">
        <f t="shared" si="0"/>
        <v>0</v>
      </c>
      <c r="B6" s="4">
        <v>576</v>
      </c>
      <c r="C6" s="4">
        <f t="shared" si="6"/>
        <v>633.6</v>
      </c>
      <c r="D6" s="4">
        <f t="shared" si="1"/>
        <v>760.32</v>
      </c>
      <c r="E6" s="5">
        <v>15800000</v>
      </c>
      <c r="F6" s="78">
        <f t="shared" si="2"/>
        <v>27431</v>
      </c>
      <c r="G6" s="4">
        <f t="shared" si="3"/>
        <v>24937</v>
      </c>
      <c r="H6" s="4">
        <f t="shared" si="4"/>
        <v>20781</v>
      </c>
      <c r="I6" s="4" t="e">
        <f>#REF!</f>
        <v>#REF!</v>
      </c>
      <c r="J6" s="4" t="e">
        <f>#REF!</f>
        <v>#REF!</v>
      </c>
      <c r="O6">
        <v>0</v>
      </c>
      <c r="P6" s="25">
        <f t="shared" si="5"/>
        <v>0</v>
      </c>
      <c r="R6" s="2"/>
      <c r="S6" s="2"/>
      <c r="T6" s="71" t="s">
        <v>12</v>
      </c>
      <c r="U6" s="72"/>
      <c r="V6" s="26">
        <v>2800</v>
      </c>
      <c r="W6" s="12"/>
      <c r="X6" s="10"/>
    </row>
    <row r="7" spans="1:29" ht="15.75" x14ac:dyDescent="0.25">
      <c r="A7" s="4">
        <f t="shared" ref="A7" si="7">N7</f>
        <v>0</v>
      </c>
      <c r="B7" s="4">
        <v>513</v>
      </c>
      <c r="C7" s="4">
        <f t="shared" si="6"/>
        <v>564.30000000000007</v>
      </c>
      <c r="D7" s="4">
        <f t="shared" ref="D7" si="8">C7*1.2</f>
        <v>677.16000000000008</v>
      </c>
      <c r="E7" s="5">
        <v>14100000</v>
      </c>
      <c r="F7" s="77">
        <f t="shared" ref="F7" si="9">ROUND((E7/B7),0)</f>
        <v>27485</v>
      </c>
      <c r="G7" s="4">
        <f t="shared" ref="G7" si="10">ROUND((E7/C7),0)</f>
        <v>24987</v>
      </c>
      <c r="H7" s="4">
        <f t="shared" ref="H7" si="11">ROUND((E7/D7),0)</f>
        <v>20822</v>
      </c>
      <c r="I7" s="4" t="e">
        <f>#REF!</f>
        <v>#REF!</v>
      </c>
      <c r="J7" s="4" t="e">
        <f>#REF!</f>
        <v>#REF!</v>
      </c>
      <c r="O7">
        <v>0</v>
      </c>
      <c r="P7" s="25">
        <f t="shared" si="5"/>
        <v>0</v>
      </c>
      <c r="R7" s="2"/>
      <c r="S7" s="2"/>
      <c r="T7" s="13" t="s">
        <v>13</v>
      </c>
      <c r="U7" s="11"/>
      <c r="V7" s="26">
        <v>24000</v>
      </c>
      <c r="W7" s="12"/>
      <c r="X7" s="10"/>
    </row>
    <row r="8" spans="1:29" ht="15.75" x14ac:dyDescent="0.25">
      <c r="A8" s="4">
        <f t="shared" ref="A8:A12" si="12">N8</f>
        <v>0</v>
      </c>
      <c r="B8" s="4">
        <v>400</v>
      </c>
      <c r="C8" s="4">
        <f t="shared" ref="C4:C14" si="13">B8*1.2</f>
        <v>480</v>
      </c>
      <c r="D8" s="4">
        <f t="shared" ref="D8:D12" si="14">C8*1.2</f>
        <v>576</v>
      </c>
      <c r="E8" s="5">
        <v>10500000</v>
      </c>
      <c r="F8" s="77">
        <f t="shared" ref="F8:F12" si="15">ROUND((E8/B8),0)</f>
        <v>26250</v>
      </c>
      <c r="G8" s="4">
        <f t="shared" ref="G8:G12" si="16">ROUND((E8/C8),0)</f>
        <v>21875</v>
      </c>
      <c r="H8" s="4">
        <f t="shared" ref="H8:H12" si="17">ROUND((E8/D8),0)</f>
        <v>18229</v>
      </c>
      <c r="I8" s="4" t="e">
        <f>#REF!</f>
        <v>#REF!</v>
      </c>
      <c r="J8" s="4" t="e">
        <f>#REF!</f>
        <v>#REF!</v>
      </c>
      <c r="O8">
        <v>0</v>
      </c>
      <c r="P8" s="25">
        <f t="shared" si="5"/>
        <v>0</v>
      </c>
      <c r="Q8" s="25">
        <f t="shared" ref="Q8:Q12" si="18">P8/1.2</f>
        <v>0</v>
      </c>
      <c r="R8" s="2">
        <v>0</v>
      </c>
      <c r="S8" s="2"/>
      <c r="T8" s="13" t="s">
        <v>14</v>
      </c>
      <c r="U8" s="11"/>
      <c r="V8" s="26">
        <f>V6</f>
        <v>2800</v>
      </c>
      <c r="W8" s="12"/>
      <c r="X8" s="10"/>
    </row>
    <row r="9" spans="1:29" ht="15.75" x14ac:dyDescent="0.25">
      <c r="A9" s="4">
        <f t="shared" si="12"/>
        <v>0</v>
      </c>
      <c r="B9" s="4">
        <v>822</v>
      </c>
      <c r="C9" s="4">
        <f>B9*1.1</f>
        <v>904.2</v>
      </c>
      <c r="D9" s="4">
        <f t="shared" si="14"/>
        <v>1085.04</v>
      </c>
      <c r="E9" s="5">
        <v>20600000</v>
      </c>
      <c r="F9" s="77">
        <f t="shared" si="15"/>
        <v>25061</v>
      </c>
      <c r="G9" s="4">
        <f t="shared" si="16"/>
        <v>22783</v>
      </c>
      <c r="H9" s="4">
        <f t="shared" si="17"/>
        <v>18985</v>
      </c>
      <c r="I9" s="4" t="e">
        <f>#REF!</f>
        <v>#REF!</v>
      </c>
      <c r="J9" s="4" t="e">
        <f>#REF!</f>
        <v>#REF!</v>
      </c>
      <c r="O9">
        <v>0</v>
      </c>
      <c r="P9" s="25">
        <f t="shared" si="5"/>
        <v>0</v>
      </c>
      <c r="Q9" s="25">
        <f t="shared" si="18"/>
        <v>0</v>
      </c>
      <c r="R9" s="2">
        <v>0</v>
      </c>
      <c r="S9" s="2"/>
      <c r="T9" s="13" t="s">
        <v>15</v>
      </c>
      <c r="U9" s="31"/>
      <c r="V9" s="45">
        <v>0</v>
      </c>
      <c r="W9" s="14">
        <v>2025</v>
      </c>
      <c r="X9" s="36"/>
    </row>
    <row r="10" spans="1:29" ht="15.75" x14ac:dyDescent="0.25">
      <c r="A10" s="4">
        <f t="shared" si="12"/>
        <v>0</v>
      </c>
      <c r="B10" s="4">
        <f t="shared" ref="B9:B12" si="19">Q10</f>
        <v>0</v>
      </c>
      <c r="C10" s="4">
        <f t="shared" si="13"/>
        <v>0</v>
      </c>
      <c r="D10" s="4">
        <f t="shared" si="14"/>
        <v>0</v>
      </c>
      <c r="E10" s="5">
        <f t="shared" ref="E10:E12" si="20">R10</f>
        <v>0</v>
      </c>
      <c r="F10" s="4" t="e">
        <f t="shared" si="15"/>
        <v>#DIV/0!</v>
      </c>
      <c r="G10" s="4" t="e">
        <f t="shared" si="16"/>
        <v>#DIV/0!</v>
      </c>
      <c r="H10" s="4" t="e">
        <f t="shared" si="17"/>
        <v>#DIV/0!</v>
      </c>
      <c r="I10" s="4" t="e">
        <f>#REF!</f>
        <v>#REF!</v>
      </c>
      <c r="J10" s="4" t="e">
        <f>#REF!</f>
        <v>#REF!</v>
      </c>
      <c r="O10">
        <v>0</v>
      </c>
      <c r="P10" s="25">
        <f t="shared" si="5"/>
        <v>0</v>
      </c>
      <c r="Q10" s="25">
        <f t="shared" si="18"/>
        <v>0</v>
      </c>
      <c r="R10" s="2">
        <v>0</v>
      </c>
      <c r="S10" s="2"/>
      <c r="T10" s="13" t="s">
        <v>16</v>
      </c>
      <c r="U10" s="31"/>
      <c r="V10" s="45">
        <f>V11-V9</f>
        <v>60</v>
      </c>
      <c r="W10" s="49">
        <v>0</v>
      </c>
      <c r="X10" s="36" t="s">
        <v>35</v>
      </c>
      <c r="Y10" s="6"/>
      <c r="Z10" s="6"/>
    </row>
    <row r="11" spans="1:29" ht="15.75" x14ac:dyDescent="0.25">
      <c r="A11" s="4">
        <f t="shared" si="12"/>
        <v>0</v>
      </c>
      <c r="B11" s="4">
        <f t="shared" si="19"/>
        <v>0</v>
      </c>
      <c r="C11" s="4">
        <f t="shared" si="13"/>
        <v>0</v>
      </c>
      <c r="D11" s="4">
        <f t="shared" si="14"/>
        <v>0</v>
      </c>
      <c r="E11" s="5">
        <f t="shared" si="20"/>
        <v>0</v>
      </c>
      <c r="F11" s="4" t="e">
        <f t="shared" si="15"/>
        <v>#DIV/0!</v>
      </c>
      <c r="G11" s="4" t="e">
        <f t="shared" si="16"/>
        <v>#DIV/0!</v>
      </c>
      <c r="H11" s="4" t="e">
        <f t="shared" si="17"/>
        <v>#DIV/0!</v>
      </c>
      <c r="I11" s="4" t="e">
        <f>#REF!</f>
        <v>#REF!</v>
      </c>
      <c r="J11" s="4" t="e">
        <f>#REF!</f>
        <v>#REF!</v>
      </c>
      <c r="O11">
        <v>0</v>
      </c>
      <c r="P11" s="25">
        <f t="shared" si="5"/>
        <v>0</v>
      </c>
      <c r="Q11" s="25">
        <f t="shared" si="18"/>
        <v>0</v>
      </c>
      <c r="R11" s="2">
        <v>0</v>
      </c>
      <c r="S11" s="2"/>
      <c r="T11" s="13" t="s">
        <v>17</v>
      </c>
      <c r="U11" s="31"/>
      <c r="V11" s="45">
        <v>60</v>
      </c>
      <c r="W11" s="14"/>
      <c r="X11" s="36"/>
    </row>
    <row r="12" spans="1:29" ht="22.5" customHeight="1" x14ac:dyDescent="0.25">
      <c r="A12" s="4">
        <f t="shared" si="12"/>
        <v>0</v>
      </c>
      <c r="B12" s="4">
        <f t="shared" si="19"/>
        <v>0</v>
      </c>
      <c r="C12" s="4">
        <f t="shared" si="13"/>
        <v>0</v>
      </c>
      <c r="D12" s="4">
        <f t="shared" si="14"/>
        <v>0</v>
      </c>
      <c r="E12" s="5">
        <f t="shared" si="20"/>
        <v>0</v>
      </c>
      <c r="F12" s="4" t="e">
        <f t="shared" si="15"/>
        <v>#DIV/0!</v>
      </c>
      <c r="G12" s="4" t="e">
        <f t="shared" si="16"/>
        <v>#DIV/0!</v>
      </c>
      <c r="H12" s="4" t="e">
        <f t="shared" si="17"/>
        <v>#DIV/0!</v>
      </c>
      <c r="I12" s="4" t="e">
        <f>#REF!</f>
        <v>#REF!</v>
      </c>
      <c r="J12" s="4" t="e">
        <f>#REF!</f>
        <v>#REF!</v>
      </c>
      <c r="O12">
        <v>0</v>
      </c>
      <c r="P12" s="25">
        <f t="shared" si="5"/>
        <v>0</v>
      </c>
      <c r="Q12" s="25">
        <f t="shared" si="18"/>
        <v>0</v>
      </c>
      <c r="R12" s="2">
        <v>0</v>
      </c>
      <c r="S12" s="2"/>
      <c r="T12" s="44" t="s">
        <v>33</v>
      </c>
      <c r="U12" s="31"/>
      <c r="V12" s="45">
        <f>(100-10)*V9/V11</f>
        <v>0</v>
      </c>
      <c r="W12" s="14"/>
      <c r="X12" s="36"/>
    </row>
    <row r="13" spans="1:29" ht="15.75" x14ac:dyDescent="0.25">
      <c r="A13" s="4">
        <f t="shared" ref="A13:A14" si="21">N13</f>
        <v>0</v>
      </c>
      <c r="B13" s="4">
        <f t="shared" ref="B13:B14" si="22">Q13</f>
        <v>0</v>
      </c>
      <c r="C13" s="4">
        <f t="shared" si="13"/>
        <v>0</v>
      </c>
      <c r="D13" s="4">
        <f t="shared" ref="D13:D14" si="23">C13*1.2</f>
        <v>0</v>
      </c>
      <c r="E13" s="5">
        <f t="shared" ref="E13:E14" si="24">R13</f>
        <v>0</v>
      </c>
      <c r="F13" s="4" t="e">
        <f t="shared" ref="F13:F14" si="25">ROUND((E13/B13),0)</f>
        <v>#DIV/0!</v>
      </c>
      <c r="G13" s="4" t="e">
        <f t="shared" ref="G13:G14" si="26">ROUND((E13/C13),0)</f>
        <v>#DIV/0!</v>
      </c>
      <c r="H13" s="4" t="e">
        <f t="shared" ref="H13:H14" si="27">ROUND((E13/D13),0)</f>
        <v>#DIV/0!</v>
      </c>
      <c r="I13" s="4" t="e">
        <f>#REF!</f>
        <v>#REF!</v>
      </c>
      <c r="J13" s="4" t="e">
        <f>#REF!</f>
        <v>#REF!</v>
      </c>
      <c r="O13">
        <v>0</v>
      </c>
      <c r="P13" s="25">
        <f t="shared" ref="P13" si="28">O13/1.2</f>
        <v>0</v>
      </c>
      <c r="Q13" s="25">
        <f t="shared" ref="Q13" si="29">P13/1.2</f>
        <v>0</v>
      </c>
      <c r="R13" s="2">
        <v>0</v>
      </c>
      <c r="S13" s="2"/>
      <c r="T13" s="13"/>
      <c r="U13" s="46"/>
      <c r="V13" s="45">
        <f>V12%</f>
        <v>0</v>
      </c>
      <c r="W13" s="47"/>
      <c r="X13" s="37"/>
      <c r="Z13">
        <f>Z14/1.2</f>
        <v>750</v>
      </c>
    </row>
    <row r="14" spans="1:29" ht="15.75" x14ac:dyDescent="0.25">
      <c r="A14" s="4">
        <f t="shared" si="21"/>
        <v>0</v>
      </c>
      <c r="B14" s="4">
        <f t="shared" si="22"/>
        <v>0</v>
      </c>
      <c r="C14" s="4">
        <f t="shared" si="13"/>
        <v>0</v>
      </c>
      <c r="D14" s="4">
        <f t="shared" si="23"/>
        <v>0</v>
      </c>
      <c r="E14" s="5">
        <f t="shared" si="24"/>
        <v>0</v>
      </c>
      <c r="F14" s="4" t="e">
        <f t="shared" si="25"/>
        <v>#DIV/0!</v>
      </c>
      <c r="G14" s="4" t="e">
        <f t="shared" si="26"/>
        <v>#DIV/0!</v>
      </c>
      <c r="H14" s="4" t="e">
        <f t="shared" si="27"/>
        <v>#DIV/0!</v>
      </c>
      <c r="I14" s="4" t="e">
        <f>#REF!</f>
        <v>#REF!</v>
      </c>
      <c r="J14" s="4" t="e">
        <f>#REF!</f>
        <v>#REF!</v>
      </c>
      <c r="O14">
        <v>0</v>
      </c>
      <c r="P14" s="25">
        <f t="shared" ref="P14" si="30">O14/1.2</f>
        <v>0</v>
      </c>
      <c r="Q14" s="25">
        <f t="shared" ref="Q14" si="31">P14/1.2</f>
        <v>0</v>
      </c>
      <c r="R14" s="2">
        <v>0</v>
      </c>
      <c r="S14" s="2"/>
      <c r="T14" s="13" t="s">
        <v>18</v>
      </c>
      <c r="U14" s="11"/>
      <c r="V14" s="26">
        <f>V8*V13</f>
        <v>0</v>
      </c>
      <c r="W14" s="12"/>
      <c r="X14" s="10"/>
      <c r="Z14">
        <v>900</v>
      </c>
      <c r="AA14">
        <v>18597600</v>
      </c>
      <c r="AB14">
        <f>AA14/Z14</f>
        <v>20664</v>
      </c>
      <c r="AC14">
        <f>AA14/Z13</f>
        <v>24796.799999999999</v>
      </c>
    </row>
    <row r="15" spans="1:29" ht="36.75" customHeight="1" x14ac:dyDescent="0.25">
      <c r="A15" s="76" t="s">
        <v>52</v>
      </c>
      <c r="B15" s="76"/>
      <c r="C15" s="69" t="s">
        <v>53</v>
      </c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76"/>
      <c r="P15" s="76"/>
      <c r="Q15" s="76"/>
      <c r="R15" s="76"/>
      <c r="S15" s="23"/>
      <c r="T15" s="13" t="s">
        <v>19</v>
      </c>
      <c r="U15" s="11"/>
      <c r="V15" s="26">
        <f>V8-V14</f>
        <v>2800</v>
      </c>
      <c r="W15" s="12"/>
      <c r="X15" s="10"/>
    </row>
    <row r="16" spans="1:29" ht="15.75" x14ac:dyDescent="0.25">
      <c r="A16" s="4">
        <v>602</v>
      </c>
      <c r="B16" s="4">
        <v>383</v>
      </c>
      <c r="C16" s="4">
        <f>B16*1.1</f>
        <v>421.3</v>
      </c>
      <c r="D16" s="4">
        <f t="shared" ref="D16:D18" si="32">C16*1.2</f>
        <v>505.56</v>
      </c>
      <c r="E16" s="75">
        <v>9980700</v>
      </c>
      <c r="F16" s="77">
        <f t="shared" ref="F16:F18" si="33">ROUND((E16/B16),0)</f>
        <v>26059</v>
      </c>
      <c r="G16" s="4">
        <f t="shared" ref="G16:G18" si="34">ROUND((E16/C16),0)</f>
        <v>23690</v>
      </c>
      <c r="H16" s="4">
        <f t="shared" ref="H16:H18" si="35">ROUND((E16/D16),0)</f>
        <v>19742</v>
      </c>
      <c r="I16" s="4" t="e">
        <f>#REF!</f>
        <v>#REF!</v>
      </c>
      <c r="J16" s="4" t="e">
        <f>#REF!</f>
        <v>#REF!</v>
      </c>
      <c r="O16">
        <v>0</v>
      </c>
      <c r="P16" s="25">
        <f t="shared" ref="P16:P21" si="36">O16/1.2</f>
        <v>0</v>
      </c>
      <c r="R16" s="2"/>
      <c r="S16" s="2"/>
      <c r="T16" s="13" t="s">
        <v>13</v>
      </c>
      <c r="U16" s="11"/>
      <c r="V16" s="26">
        <f>V7</f>
        <v>24000</v>
      </c>
      <c r="W16" s="12"/>
      <c r="X16" s="10"/>
    </row>
    <row r="17" spans="1:26" ht="15.75" x14ac:dyDescent="0.25">
      <c r="A17" s="4">
        <v>502</v>
      </c>
      <c r="B17" s="4">
        <v>383</v>
      </c>
      <c r="C17" s="4">
        <f t="shared" ref="C17:C25" si="37">B17*1.1</f>
        <v>421.3</v>
      </c>
      <c r="D17" s="4">
        <f t="shared" si="32"/>
        <v>505.56</v>
      </c>
      <c r="E17" s="75">
        <v>9000000</v>
      </c>
      <c r="F17" s="4">
        <f t="shared" si="33"/>
        <v>23499</v>
      </c>
      <c r="G17" s="4">
        <f t="shared" si="34"/>
        <v>21362</v>
      </c>
      <c r="H17" s="4">
        <f t="shared" si="35"/>
        <v>17802</v>
      </c>
      <c r="I17" s="4" t="e">
        <f>#REF!</f>
        <v>#REF!</v>
      </c>
      <c r="J17" s="4" t="e">
        <f>#REF!</f>
        <v>#REF!</v>
      </c>
      <c r="O17">
        <v>0</v>
      </c>
      <c r="P17" s="25">
        <f t="shared" si="36"/>
        <v>0</v>
      </c>
      <c r="R17" s="2"/>
      <c r="S17" s="2"/>
      <c r="T17" s="13"/>
      <c r="U17" s="11"/>
      <c r="V17" s="26"/>
      <c r="W17" s="12"/>
      <c r="X17" s="10"/>
    </row>
    <row r="18" spans="1:26" ht="15.75" x14ac:dyDescent="0.25">
      <c r="A18" s="4">
        <v>601</v>
      </c>
      <c r="B18" s="79">
        <f>60.22*10.764</f>
        <v>648.20808</v>
      </c>
      <c r="C18" s="4">
        <f t="shared" si="37"/>
        <v>713.02888800000005</v>
      </c>
      <c r="D18" s="4">
        <f t="shared" si="32"/>
        <v>855.63466560000006</v>
      </c>
      <c r="E18" s="75">
        <v>17223700</v>
      </c>
      <c r="F18" s="77">
        <f t="shared" si="33"/>
        <v>26571</v>
      </c>
      <c r="G18" s="4">
        <f t="shared" si="34"/>
        <v>24156</v>
      </c>
      <c r="H18" s="4">
        <f t="shared" si="35"/>
        <v>20130</v>
      </c>
      <c r="I18" s="4" t="e">
        <f>#REF!</f>
        <v>#REF!</v>
      </c>
      <c r="J18" s="4" t="e">
        <f>#REF!</f>
        <v>#REF!</v>
      </c>
      <c r="O18">
        <v>0</v>
      </c>
      <c r="P18" s="25">
        <f t="shared" si="36"/>
        <v>0</v>
      </c>
      <c r="R18" s="2"/>
      <c r="S18" s="2"/>
      <c r="T18" s="13" t="s">
        <v>20</v>
      </c>
      <c r="U18" s="11"/>
      <c r="V18" s="26">
        <f>V16+V15</f>
        <v>26800</v>
      </c>
      <c r="W18" s="12"/>
      <c r="X18" s="10"/>
    </row>
    <row r="19" spans="1:26" ht="15.75" x14ac:dyDescent="0.25">
      <c r="A19" s="4">
        <f t="shared" ref="A19:A25" si="38">N19</f>
        <v>0</v>
      </c>
      <c r="B19" s="4"/>
      <c r="C19" s="4">
        <f t="shared" si="37"/>
        <v>0</v>
      </c>
      <c r="D19" s="4">
        <f t="shared" ref="D19:D25" si="39">C19*1.2</f>
        <v>0</v>
      </c>
      <c r="E19" s="5"/>
      <c r="F19" s="4" t="e">
        <f t="shared" ref="F19:F25" si="40">ROUND((E19/B19),0)</f>
        <v>#DIV/0!</v>
      </c>
      <c r="G19" s="4" t="e">
        <f t="shared" ref="G19:G25" si="41">ROUND((E19/C19),0)</f>
        <v>#DIV/0!</v>
      </c>
      <c r="H19" s="4" t="e">
        <f t="shared" ref="H19:H25" si="42">ROUND((E19/D19),0)</f>
        <v>#DIV/0!</v>
      </c>
      <c r="I19" s="4" t="e">
        <f>#REF!</f>
        <v>#REF!</v>
      </c>
      <c r="J19" s="4" t="e">
        <f>#REF!</f>
        <v>#REF!</v>
      </c>
      <c r="O19">
        <v>0</v>
      </c>
      <c r="P19" s="25">
        <f t="shared" si="36"/>
        <v>0</v>
      </c>
      <c r="R19" s="2"/>
      <c r="S19" s="2"/>
      <c r="T19" s="13"/>
      <c r="U19" s="31"/>
      <c r="V19" s="45"/>
      <c r="W19" s="14"/>
      <c r="X19" s="36"/>
      <c r="Y19" s="41"/>
    </row>
    <row r="20" spans="1:26" ht="15.75" x14ac:dyDescent="0.25">
      <c r="A20" s="4">
        <f t="shared" si="38"/>
        <v>0</v>
      </c>
      <c r="B20" s="4"/>
      <c r="C20" s="4">
        <f t="shared" si="37"/>
        <v>0</v>
      </c>
      <c r="D20" s="4">
        <f t="shared" si="39"/>
        <v>0</v>
      </c>
      <c r="E20" s="5"/>
      <c r="F20" s="4" t="e">
        <f t="shared" si="40"/>
        <v>#DIV/0!</v>
      </c>
      <c r="G20" s="4" t="e">
        <f t="shared" si="41"/>
        <v>#DIV/0!</v>
      </c>
      <c r="H20" s="4" t="e">
        <f t="shared" si="42"/>
        <v>#DIV/0!</v>
      </c>
      <c r="I20" s="4" t="e">
        <f>#REF!</f>
        <v>#REF!</v>
      </c>
      <c r="J20" s="4" t="e">
        <f>#REF!</f>
        <v>#REF!</v>
      </c>
      <c r="O20">
        <v>0</v>
      </c>
      <c r="P20" s="25">
        <f t="shared" si="36"/>
        <v>0</v>
      </c>
      <c r="Q20" s="25">
        <f t="shared" ref="Q20:Q21" si="43">P20/1.2</f>
        <v>0</v>
      </c>
      <c r="R20" s="2">
        <v>0</v>
      </c>
      <c r="S20" s="2"/>
      <c r="T20" s="15" t="s">
        <v>49</v>
      </c>
      <c r="U20" s="32"/>
      <c r="V20" s="26">
        <v>383</v>
      </c>
      <c r="W20" s="14" t="s">
        <v>28</v>
      </c>
      <c r="X20" s="64">
        <f>V20*1.1</f>
        <v>421.3</v>
      </c>
    </row>
    <row r="21" spans="1:26" ht="15.75" x14ac:dyDescent="0.25">
      <c r="A21" s="4">
        <f t="shared" si="38"/>
        <v>0</v>
      </c>
      <c r="B21" s="4"/>
      <c r="C21" s="4">
        <f t="shared" si="37"/>
        <v>0</v>
      </c>
      <c r="D21" s="4">
        <f t="shared" si="39"/>
        <v>0</v>
      </c>
      <c r="E21" s="5"/>
      <c r="F21" s="4" t="e">
        <f t="shared" si="40"/>
        <v>#DIV/0!</v>
      </c>
      <c r="G21" s="4" t="e">
        <f t="shared" si="41"/>
        <v>#DIV/0!</v>
      </c>
      <c r="H21" s="4" t="e">
        <f t="shared" si="42"/>
        <v>#DIV/0!</v>
      </c>
      <c r="I21" s="4" t="e">
        <f>#REF!</f>
        <v>#REF!</v>
      </c>
      <c r="J21" s="4" t="e">
        <f>#REF!</f>
        <v>#REF!</v>
      </c>
      <c r="O21">
        <v>0</v>
      </c>
      <c r="P21" s="25">
        <f t="shared" si="36"/>
        <v>0</v>
      </c>
      <c r="Q21" s="25">
        <f t="shared" si="43"/>
        <v>0</v>
      </c>
      <c r="R21" s="2">
        <v>0</v>
      </c>
      <c r="S21" s="2"/>
      <c r="T21" s="15" t="s">
        <v>29</v>
      </c>
      <c r="U21" s="32"/>
      <c r="V21" s="28">
        <f>V18*V20</f>
        <v>10264400</v>
      </c>
      <c r="W21" s="16"/>
      <c r="X21" s="38"/>
      <c r="Y21" s="9"/>
    </row>
    <row r="22" spans="1:26" ht="15.75" customHeight="1" x14ac:dyDescent="0.25">
      <c r="A22" s="4">
        <f t="shared" si="38"/>
        <v>0</v>
      </c>
      <c r="B22" s="4">
        <v>470</v>
      </c>
      <c r="C22" s="4">
        <f t="shared" si="37"/>
        <v>517</v>
      </c>
      <c r="D22" s="4">
        <f t="shared" si="39"/>
        <v>620.4</v>
      </c>
      <c r="E22" s="5"/>
      <c r="F22" s="4">
        <f t="shared" si="40"/>
        <v>0</v>
      </c>
      <c r="G22" s="4">
        <f t="shared" si="41"/>
        <v>0</v>
      </c>
      <c r="H22" s="4">
        <f t="shared" si="42"/>
        <v>0</v>
      </c>
      <c r="I22" s="4" t="e">
        <f>#REF!</f>
        <v>#REF!</v>
      </c>
      <c r="J22" s="4" t="e">
        <f>#REF!</f>
        <v>#REF!</v>
      </c>
      <c r="O22">
        <v>0</v>
      </c>
      <c r="P22" s="25">
        <f t="shared" ref="P22" si="44">O22/1.2</f>
        <v>0</v>
      </c>
      <c r="Q22" s="25">
        <f t="shared" ref="Q22" si="45">P22/1.2</f>
        <v>0</v>
      </c>
      <c r="R22" s="2">
        <v>0</v>
      </c>
      <c r="S22" s="2"/>
      <c r="T22" s="15"/>
      <c r="U22" s="32"/>
      <c r="V22" s="28"/>
      <c r="W22" s="16"/>
      <c r="X22" s="42"/>
      <c r="Y22" s="9"/>
    </row>
    <row r="23" spans="1:26" ht="19.5" customHeight="1" x14ac:dyDescent="0.25">
      <c r="A23" s="4">
        <f t="shared" si="38"/>
        <v>0</v>
      </c>
      <c r="B23" s="4">
        <f t="shared" ref="B23:B25" si="46">Q23</f>
        <v>0</v>
      </c>
      <c r="C23" s="4">
        <f t="shared" si="37"/>
        <v>0</v>
      </c>
      <c r="D23" s="4">
        <f t="shared" si="39"/>
        <v>0</v>
      </c>
      <c r="E23" s="5"/>
      <c r="F23" s="4" t="e">
        <f t="shared" si="40"/>
        <v>#DIV/0!</v>
      </c>
      <c r="G23" s="4" t="e">
        <f t="shared" si="41"/>
        <v>#DIV/0!</v>
      </c>
      <c r="H23" s="4" t="e">
        <f t="shared" si="42"/>
        <v>#DIV/0!</v>
      </c>
      <c r="I23" s="4" t="e">
        <f>#REF!</f>
        <v>#REF!</v>
      </c>
      <c r="J23" s="4" t="e">
        <f>#REF!</f>
        <v>#REF!</v>
      </c>
      <c r="O23">
        <v>0</v>
      </c>
      <c r="P23" s="25">
        <f t="shared" ref="P23" si="47">O23/1.2</f>
        <v>0</v>
      </c>
      <c r="Q23" s="25">
        <f t="shared" ref="Q23" si="48">P23/1.2</f>
        <v>0</v>
      </c>
      <c r="R23" s="2">
        <v>0</v>
      </c>
      <c r="S23" s="2"/>
      <c r="T23" s="17" t="s">
        <v>27</v>
      </c>
      <c r="U23" s="6"/>
      <c r="V23" s="10">
        <f>V21+V22</f>
        <v>10264400</v>
      </c>
      <c r="W23" s="18"/>
      <c r="X23" s="39"/>
      <c r="Y23" s="9"/>
      <c r="Z23" s="6"/>
    </row>
    <row r="24" spans="1:26" ht="18" customHeight="1" x14ac:dyDescent="0.25">
      <c r="A24" s="4">
        <f t="shared" si="38"/>
        <v>0</v>
      </c>
      <c r="B24" s="4">
        <f t="shared" si="46"/>
        <v>0</v>
      </c>
      <c r="C24" s="4">
        <f t="shared" si="37"/>
        <v>0</v>
      </c>
      <c r="D24" s="4">
        <f t="shared" si="39"/>
        <v>0</v>
      </c>
      <c r="E24" s="5">
        <f t="shared" ref="E24:E25" si="49">R24</f>
        <v>0</v>
      </c>
      <c r="F24" s="8" t="e">
        <f t="shared" si="40"/>
        <v>#DIV/0!</v>
      </c>
      <c r="G24" s="8" t="e">
        <f t="shared" si="41"/>
        <v>#DIV/0!</v>
      </c>
      <c r="H24" s="8" t="e">
        <f t="shared" si="42"/>
        <v>#DIV/0!</v>
      </c>
      <c r="I24" s="4" t="e">
        <f>#REF!</f>
        <v>#REF!</v>
      </c>
      <c r="J24" s="4" t="e">
        <f>#REF!</f>
        <v>#REF!</v>
      </c>
      <c r="O24">
        <v>0</v>
      </c>
      <c r="P24" s="25">
        <f t="shared" ref="P24" si="50">O24/1.2</f>
        <v>0</v>
      </c>
      <c r="Q24" s="25">
        <f t="shared" ref="Q24" si="51">P24/1.2</f>
        <v>0</v>
      </c>
      <c r="R24" s="2">
        <v>0</v>
      </c>
      <c r="S24" s="2"/>
      <c r="T24" s="15" t="s">
        <v>21</v>
      </c>
      <c r="U24" s="32"/>
      <c r="V24" s="10">
        <f>V23*0.98</f>
        <v>10059112</v>
      </c>
      <c r="W24" s="14"/>
      <c r="X24" s="48"/>
      <c r="Y24" s="35"/>
      <c r="Z24" s="6"/>
    </row>
    <row r="25" spans="1:26" ht="18.75" customHeight="1" x14ac:dyDescent="0.25">
      <c r="A25" s="4">
        <f t="shared" si="38"/>
        <v>0</v>
      </c>
      <c r="B25" s="4">
        <f t="shared" si="46"/>
        <v>0</v>
      </c>
      <c r="C25" s="4">
        <f t="shared" si="37"/>
        <v>0</v>
      </c>
      <c r="D25" s="4">
        <f t="shared" si="39"/>
        <v>0</v>
      </c>
      <c r="E25" s="5">
        <f t="shared" si="49"/>
        <v>0</v>
      </c>
      <c r="F25" s="8" t="e">
        <f t="shared" si="40"/>
        <v>#DIV/0!</v>
      </c>
      <c r="G25" s="8" t="e">
        <f t="shared" si="41"/>
        <v>#DIV/0!</v>
      </c>
      <c r="H25" s="8" t="e">
        <f t="shared" si="42"/>
        <v>#DIV/0!</v>
      </c>
      <c r="I25" s="4" t="e">
        <f>#REF!</f>
        <v>#REF!</v>
      </c>
      <c r="J25" s="4" t="e">
        <f>#REF!</f>
        <v>#REF!</v>
      </c>
      <c r="O25">
        <v>0</v>
      </c>
      <c r="P25" s="25">
        <f t="shared" ref="P25" si="52">O25/1.2</f>
        <v>0</v>
      </c>
      <c r="Q25" s="25">
        <f t="shared" ref="Q25" si="53">P25/1.2</f>
        <v>0</v>
      </c>
      <c r="R25" s="2">
        <v>0</v>
      </c>
      <c r="S25" s="2"/>
      <c r="T25" s="15" t="s">
        <v>22</v>
      </c>
      <c r="U25" s="32"/>
      <c r="V25" s="28">
        <f>V23*0.8</f>
        <v>8211520</v>
      </c>
      <c r="W25" s="18"/>
      <c r="X25" s="39"/>
    </row>
    <row r="26" spans="1:26" ht="15.75" x14ac:dyDescent="0.25">
      <c r="T26" s="15" t="s">
        <v>23</v>
      </c>
      <c r="U26" s="32"/>
      <c r="V26" s="28">
        <f>X20*V6</f>
        <v>1179640</v>
      </c>
      <c r="W26" s="19"/>
      <c r="X26" s="40"/>
      <c r="Y26" s="9"/>
    </row>
    <row r="27" spans="1:26" ht="22.5" customHeight="1" x14ac:dyDescent="0.25">
      <c r="G27" s="8"/>
      <c r="T27" s="13" t="s">
        <v>24</v>
      </c>
      <c r="U27" s="31"/>
      <c r="V27" s="33"/>
      <c r="W27" s="18"/>
      <c r="X27" s="39"/>
    </row>
    <row r="28" spans="1:26" ht="21" customHeight="1" x14ac:dyDescent="0.35">
      <c r="O28" s="6" t="s">
        <v>43</v>
      </c>
      <c r="P28" s="25" t="s">
        <v>30</v>
      </c>
      <c r="Q28" s="62">
        <v>361</v>
      </c>
      <c r="R28" s="62" t="s">
        <v>28</v>
      </c>
      <c r="T28" s="51" t="s">
        <v>25</v>
      </c>
      <c r="U28" s="52"/>
      <c r="V28" s="53">
        <f>V23*0.025/12</f>
        <v>21384.166666666668</v>
      </c>
      <c r="W28" s="54"/>
      <c r="X28" s="6"/>
      <c r="Y28" s="6"/>
    </row>
    <row r="29" spans="1:26" ht="20.25" customHeight="1" thickBot="1" x14ac:dyDescent="0.3">
      <c r="G29" s="6"/>
      <c r="H29" s="6"/>
      <c r="P29" s="25" t="s">
        <v>40</v>
      </c>
      <c r="Q29" s="62">
        <v>0</v>
      </c>
      <c r="R29" s="62" t="s">
        <v>28</v>
      </c>
      <c r="T29" s="20"/>
      <c r="U29" s="21"/>
      <c r="V29" s="27"/>
      <c r="W29" s="22"/>
    </row>
    <row r="30" spans="1:26" x14ac:dyDescent="0.25">
      <c r="P30" t="s">
        <v>41</v>
      </c>
      <c r="Q30" s="9">
        <f>SUM(Q28:Q29)</f>
        <v>361</v>
      </c>
      <c r="R30" s="62" t="s">
        <v>28</v>
      </c>
    </row>
    <row r="31" spans="1:26" x14ac:dyDescent="0.25">
      <c r="P31"/>
      <c r="Q31" s="9"/>
    </row>
    <row r="32" spans="1:26" x14ac:dyDescent="0.25">
      <c r="O32" s="55"/>
      <c r="P32" s="55"/>
      <c r="Q32" s="56" t="s">
        <v>36</v>
      </c>
      <c r="R32" s="57" t="s">
        <v>37</v>
      </c>
      <c r="X32" s="9"/>
    </row>
    <row r="33" spans="10:21" ht="15" customHeight="1" x14ac:dyDescent="0.3">
      <c r="J33" s="67" t="s">
        <v>38</v>
      </c>
      <c r="K33" s="67"/>
      <c r="L33" s="67"/>
      <c r="M33" s="67"/>
      <c r="N33" s="67"/>
      <c r="O33" s="67"/>
      <c r="P33" s="57" t="s">
        <v>39</v>
      </c>
      <c r="Q33" s="60">
        <v>35.549999999999997</v>
      </c>
      <c r="R33" s="63">
        <v>382.66</v>
      </c>
    </row>
    <row r="34" spans="10:21" ht="18.75" x14ac:dyDescent="0.3">
      <c r="O34" s="59" t="s">
        <v>50</v>
      </c>
      <c r="P34" s="57" t="s">
        <v>51</v>
      </c>
      <c r="Q34" s="60">
        <v>39.119999999999997</v>
      </c>
      <c r="R34" s="63">
        <f>Q34*10.764</f>
        <v>421.08767999999992</v>
      </c>
      <c r="T34" s="68" t="s">
        <v>55</v>
      </c>
      <c r="U34" s="68"/>
    </row>
    <row r="35" spans="10:21" ht="18.75" x14ac:dyDescent="0.3">
      <c r="O35" s="55"/>
      <c r="P35" s="61"/>
      <c r="Q35" s="61"/>
      <c r="R35" s="58"/>
      <c r="T35" s="68" t="s">
        <v>54</v>
      </c>
      <c r="U35" s="68"/>
    </row>
    <row r="36" spans="10:21" ht="18.75" x14ac:dyDescent="0.3">
      <c r="T36" s="65" t="s">
        <v>42</v>
      </c>
      <c r="U36" s="65">
        <f>V23</f>
        <v>10264400</v>
      </c>
    </row>
    <row r="37" spans="10:21" ht="18.75" x14ac:dyDescent="0.3">
      <c r="O37" s="61" t="s">
        <v>46</v>
      </c>
      <c r="P37" s="73" t="s">
        <v>47</v>
      </c>
      <c r="Q37" s="74">
        <v>9150000</v>
      </c>
      <c r="T37" s="65" t="s">
        <v>21</v>
      </c>
      <c r="U37" s="65">
        <f>V24</f>
        <v>10059112</v>
      </c>
    </row>
    <row r="38" spans="10:21" ht="18.75" x14ac:dyDescent="0.3">
      <c r="T38" s="65" t="s">
        <v>22</v>
      </c>
      <c r="U38" s="65">
        <f>V25</f>
        <v>8211520</v>
      </c>
    </row>
  </sheetData>
  <mergeCells count="8">
    <mergeCell ref="J33:O33"/>
    <mergeCell ref="T34:U34"/>
    <mergeCell ref="T35:U35"/>
    <mergeCell ref="A2:R2"/>
    <mergeCell ref="T3:Y3"/>
    <mergeCell ref="T2:Y2"/>
    <mergeCell ref="T6:U6"/>
    <mergeCell ref="C15:N1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F27" sqref="F27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K22" sqref="K2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Q1" sqref="Q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G1" zoomScaleNormal="100" workbookViewId="0">
      <selection activeCell="Q1" sqref="Q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4" zoomScaleNormal="100" workbookViewId="0">
      <selection activeCell="Q1" sqref="Q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75"/>
  <sheetViews>
    <sheetView topLeftCell="B79" zoomScale="130" zoomScaleNormal="130" workbookViewId="0">
      <selection activeCell="X170" sqref="X170"/>
    </sheetView>
  </sheetViews>
  <sheetFormatPr defaultRowHeight="15" x14ac:dyDescent="0.25"/>
  <sheetData>
    <row r="1" spans="1:1" x14ac:dyDescent="0.25">
      <c r="A1" s="6"/>
    </row>
    <row r="47" spans="18:19" x14ac:dyDescent="0.25">
      <c r="R47" t="s">
        <v>48</v>
      </c>
      <c r="S47">
        <v>8</v>
      </c>
    </row>
    <row r="99" spans="16:17" x14ac:dyDescent="0.25">
      <c r="P99" t="s">
        <v>48</v>
      </c>
      <c r="Q99">
        <v>13</v>
      </c>
    </row>
    <row r="130" spans="19:20" x14ac:dyDescent="0.25">
      <c r="S130" t="s">
        <v>48</v>
      </c>
      <c r="T130">
        <v>20</v>
      </c>
    </row>
    <row r="175" spans="17:18" x14ac:dyDescent="0.25">
      <c r="Q175" t="s">
        <v>48</v>
      </c>
      <c r="R175">
        <v>24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7" zoomScale="90" zoomScaleNormal="90"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Area</vt:lpstr>
      <vt:lpstr>RR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2025-03-17T06:54:01Z</dcterms:modified>
</cp:coreProperties>
</file>