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120" windowWidth="20730" windowHeight="11760" activeTab="5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44525"/>
</workbook>
</file>

<file path=xl/calcChain.xml><?xml version="1.0" encoding="utf-8"?>
<calcChain xmlns="http://schemas.openxmlformats.org/spreadsheetml/2006/main">
  <c r="W75" i="4" l="1"/>
  <c r="W59" i="4"/>
  <c r="W62" i="4" s="1"/>
  <c r="W63" i="4" s="1"/>
  <c r="W58" i="4"/>
  <c r="W57" i="4"/>
  <c r="W66" i="4" s="1"/>
  <c r="W64" i="4" l="1"/>
  <c r="W60" i="4"/>
  <c r="W65" i="4"/>
  <c r="W68" i="4" s="1"/>
  <c r="W71" i="4" s="1"/>
  <c r="M12" i="21"/>
  <c r="M11" i="21"/>
  <c r="O14" i="21"/>
  <c r="M10" i="21"/>
  <c r="O9" i="19"/>
  <c r="W77" i="4" l="1"/>
  <c r="W73" i="4"/>
  <c r="W72" i="4"/>
  <c r="C3" i="4"/>
  <c r="P9" i="4"/>
  <c r="Q9" i="4" s="1"/>
  <c r="B9" i="4" s="1"/>
  <c r="C9" i="4" s="1"/>
  <c r="D9" i="4" s="1"/>
  <c r="J9" i="4"/>
  <c r="I9" i="4"/>
  <c r="E9" i="4"/>
  <c r="A9" i="4"/>
  <c r="P8" i="4"/>
  <c r="Q8" i="4" s="1"/>
  <c r="B8" i="4" s="1"/>
  <c r="C8" i="4" s="1"/>
  <c r="D8" i="4" s="1"/>
  <c r="J8" i="4"/>
  <c r="I8" i="4"/>
  <c r="E8" i="4"/>
  <c r="H8" i="4" s="1"/>
  <c r="A8" i="4"/>
  <c r="P7" i="4"/>
  <c r="Q7" i="4" s="1"/>
  <c r="B7" i="4" s="1"/>
  <c r="C7" i="4" s="1"/>
  <c r="D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H6" i="4" s="1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P3" i="4"/>
  <c r="B3" i="4" s="1"/>
  <c r="J3" i="4"/>
  <c r="I3" i="4"/>
  <c r="E3" i="4"/>
  <c r="A3" i="4"/>
  <c r="P23" i="4"/>
  <c r="Q23" i="4" s="1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21" i="4"/>
  <c r="B21" i="4" s="1"/>
  <c r="C21" i="4" s="1"/>
  <c r="D21" i="4" s="1"/>
  <c r="J21" i="4"/>
  <c r="I21" i="4"/>
  <c r="E21" i="4"/>
  <c r="A21" i="4"/>
  <c r="P20" i="4"/>
  <c r="B20" i="4" s="1"/>
  <c r="C20" i="4" s="1"/>
  <c r="D20" i="4" s="1"/>
  <c r="J20" i="4"/>
  <c r="I20" i="4"/>
  <c r="E20" i="4"/>
  <c r="A20" i="4"/>
  <c r="H4" i="4" l="1"/>
  <c r="D3" i="4"/>
  <c r="H9" i="4"/>
  <c r="G8" i="4"/>
  <c r="G9" i="4"/>
  <c r="F8" i="4"/>
  <c r="F9" i="4"/>
  <c r="H3" i="4"/>
  <c r="H5" i="4"/>
  <c r="H7" i="4"/>
  <c r="G3" i="4"/>
  <c r="G4" i="4"/>
  <c r="G5" i="4"/>
  <c r="G6" i="4"/>
  <c r="G7" i="4"/>
  <c r="F3" i="4"/>
  <c r="F4" i="4"/>
  <c r="F5" i="4"/>
  <c r="F6" i="4"/>
  <c r="F7" i="4"/>
  <c r="H20" i="4"/>
  <c r="H22" i="4"/>
  <c r="H21" i="4"/>
  <c r="H23" i="4"/>
  <c r="G20" i="4"/>
  <c r="G21" i="4"/>
  <c r="G22" i="4"/>
  <c r="G23" i="4"/>
  <c r="F20" i="4"/>
  <c r="F21" i="4"/>
  <c r="F22" i="4"/>
  <c r="F23" i="4"/>
  <c r="W28" i="4" l="1"/>
  <c r="Q19" i="4" l="1"/>
  <c r="B19" i="4" s="1"/>
  <c r="C19" i="4" s="1"/>
  <c r="D19" i="4" s="1"/>
  <c r="J19" i="4"/>
  <c r="I19" i="4"/>
  <c r="E19" i="4"/>
  <c r="A19" i="4"/>
  <c r="H19" i="4" l="1"/>
  <c r="F19" i="4"/>
  <c r="G19" i="4"/>
  <c r="P13" i="4"/>
  <c r="Q13" i="4" s="1"/>
  <c r="B13" i="4" s="1"/>
  <c r="C13" i="4" s="1"/>
  <c r="D13" i="4" s="1"/>
  <c r="J13" i="4"/>
  <c r="I13" i="4"/>
  <c r="E13" i="4"/>
  <c r="A13" i="4"/>
  <c r="P25" i="4"/>
  <c r="Q25" i="4" s="1"/>
  <c r="B25" i="4" s="1"/>
  <c r="C25" i="4" s="1"/>
  <c r="D25" i="4" s="1"/>
  <c r="J25" i="4"/>
  <c r="I25" i="4"/>
  <c r="E25" i="4"/>
  <c r="A25" i="4"/>
  <c r="P24" i="4"/>
  <c r="Q24" i="4" s="1"/>
  <c r="B24" i="4" s="1"/>
  <c r="C24" i="4" s="1"/>
  <c r="D24" i="4" s="1"/>
  <c r="J24" i="4"/>
  <c r="I24" i="4"/>
  <c r="E24" i="4"/>
  <c r="A24" i="4"/>
  <c r="Q18" i="4"/>
  <c r="B18" i="4" s="1"/>
  <c r="C18" i="4" s="1"/>
  <c r="D18" i="4" s="1"/>
  <c r="J18" i="4"/>
  <c r="I18" i="4"/>
  <c r="E18" i="4"/>
  <c r="A18" i="4"/>
  <c r="P17" i="4"/>
  <c r="B17" i="4" s="1"/>
  <c r="C17" i="4" s="1"/>
  <c r="J17" i="4"/>
  <c r="I17" i="4"/>
  <c r="E17" i="4"/>
  <c r="A17" i="4"/>
  <c r="P16" i="4"/>
  <c r="Q16" i="4" s="1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F10" i="4" l="1"/>
  <c r="H24" i="4"/>
  <c r="F14" i="4"/>
  <c r="H16" i="4"/>
  <c r="H13" i="4"/>
  <c r="F13" i="4"/>
  <c r="G13" i="4"/>
  <c r="H18" i="4"/>
  <c r="H25" i="4"/>
  <c r="D17" i="4"/>
  <c r="H17" i="4" s="1"/>
  <c r="G17" i="4"/>
  <c r="F16" i="4"/>
  <c r="F17" i="4"/>
  <c r="F18" i="4"/>
  <c r="F24" i="4"/>
  <c r="F25" i="4"/>
  <c r="G16" i="4"/>
  <c r="G18" i="4"/>
  <c r="G24" i="4"/>
  <c r="G25" i="4"/>
  <c r="D11" i="4"/>
  <c r="H11" i="4" s="1"/>
  <c r="G11" i="4"/>
  <c r="F11" i="4"/>
  <c r="D12" i="4"/>
  <c r="H12" i="4" s="1"/>
  <c r="G12" i="4"/>
  <c r="F12" i="4"/>
  <c r="D10" i="4"/>
  <c r="H10" i="4" s="1"/>
  <c r="G10" i="4"/>
  <c r="D14" i="4"/>
  <c r="H14" i="4" s="1"/>
  <c r="G14" i="4"/>
  <c r="R36" i="4"/>
  <c r="Q36" i="4"/>
  <c r="W46" i="4"/>
  <c r="W30" i="4"/>
  <c r="W33" i="4" s="1"/>
  <c r="W34" i="4" s="1"/>
  <c r="W29" i="4"/>
  <c r="W37" i="4"/>
  <c r="S36" i="4" l="1"/>
  <c r="S37" i="4" s="1"/>
  <c r="S39" i="4" s="1"/>
  <c r="W31" i="4"/>
  <c r="W35" i="4"/>
  <c r="W36" i="4" s="1"/>
  <c r="W39" i="4" s="1"/>
  <c r="W42" i="4" s="1"/>
  <c r="W43" i="4" s="1"/>
  <c r="S38" i="4" l="1"/>
  <c r="W48" i="4" l="1"/>
  <c r="W44" i="4"/>
</calcChain>
</file>

<file path=xl/sharedStrings.xml><?xml version="1.0" encoding="utf-8"?>
<sst xmlns="http://schemas.openxmlformats.org/spreadsheetml/2006/main" count="78" uniqueCount="48">
  <si>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</si>
  <si>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</si>
  <si>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</si>
  <si>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</si>
  <si>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</si>
  <si>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</si>
  <si>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</si>
  <si>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</si>
  <si>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</si>
  <si>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</si>
  <si>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</si>
  <si>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</si>
  <si>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</si>
  <si>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</si>
  <si>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</si>
  <si>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</si>
  <si>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</si>
  <si>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</si>
  <si>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</si>
  <si>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</si>
  <si>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</si>
  <si>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</si>
  <si>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</si>
  <si>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</si>
  <si>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</si>
  <si>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</si>
  <si>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</si>
  <si>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</si>
  <si>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</si>
  <si>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</si>
  <si>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</si>
  <si>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</si>
  <si>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</si>
  <si>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</si>
  <si>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</si>
  <si>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</si>
  <si>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</si>
  <si>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</si>
  <si>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Measure CA</t>
  </si>
  <si>
    <t>Agree BUA</t>
  </si>
  <si>
    <t>बेन्स्टन</t>
  </si>
  <si>
    <t>Bank of India ( Bullion Exchange Branch )  - Jagdish Nandilal Murpana</t>
  </si>
  <si>
    <t>Flat No. 401</t>
  </si>
  <si>
    <t>Bank of India ( Bullion Exchange Branch )  - Anjali Jagdish Murpana</t>
  </si>
  <si>
    <t>Flat No. 402</t>
  </si>
  <si>
    <t>As per OC</t>
  </si>
  <si>
    <t>rate on BUA</t>
  </si>
  <si>
    <t>cs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</si>
</sst>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164" fontId="5" fillId="0" borderId="0" applyFont="0" applyFill="0" applyBorder="0" applyAlignment="0" applyProtection="0"/>
  </cellStyleXfs>
  <cellXfs count="5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164" fontId="0" fillId="0" borderId="0" xfId="0" applyNumberFormat="1"/>
    <xf numFmtId="164" fontId="2" fillId="0" borderId="0" xfId="0" applyNumberFormat="1" applyFont="1"/>
    <xf numFmtId="0" fontId="8" fillId="0" borderId="1" xfId="0" applyFont="1" applyBorder="1"/>
    <xf numFmtId="164" fontId="8" fillId="0" borderId="0" xfId="1" applyFont="1" applyBorder="1"/>
    <xf numFmtId="164" fontId="9" fillId="0" borderId="0" xfId="1" applyFont="1" applyBorder="1"/>
    <xf numFmtId="164" fontId="9" fillId="3" borderId="0" xfId="1" applyFont="1" applyFill="1" applyBorder="1"/>
    <xf numFmtId="0" fontId="8" fillId="0" borderId="1" xfId="0" applyFont="1" applyBorder="1" applyAlignment="1">
      <alignment wrapText="1"/>
    </xf>
    <xf numFmtId="164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164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164" fontId="9" fillId="0" borderId="0" xfId="0" applyNumberFormat="1" applyFont="1"/>
    <xf numFmtId="0" fontId="11" fillId="0" borderId="1" xfId="0" applyFont="1" applyBorder="1"/>
    <xf numFmtId="164" fontId="12" fillId="0" borderId="0" xfId="0" applyNumberFormat="1" applyFont="1"/>
    <xf numFmtId="164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164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4" fontId="1" fillId="2" borderId="0" xfId="0" applyNumberFormat="1" applyFont="1" applyFill="1"/>
    <xf numFmtId="0" fontId="0" fillId="2" borderId="0" xfId="0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0</xdr:rowOff>
    </xdr:from>
    <xdr:to>
      <xdr:col>13</xdr:col>
      <xdr:colOff>296167</xdr:colOff>
      <xdr:row>30</xdr:row>
      <xdr:rowOff>798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0"/>
          <a:ext cx="6392167" cy="571579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12</xdr:col>
      <xdr:colOff>19904</xdr:colOff>
      <xdr:row>29</xdr:row>
      <xdr:rowOff>10244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6115904" cy="51537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</xdr:row>
      <xdr:rowOff>0</xdr:rowOff>
    </xdr:from>
    <xdr:to>
      <xdr:col>23</xdr:col>
      <xdr:colOff>135070</xdr:colOff>
      <xdr:row>35</xdr:row>
      <xdr:rowOff>124613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1143000"/>
          <a:ext cx="12327070" cy="564911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21</xdr:col>
      <xdr:colOff>30281</xdr:colOff>
      <xdr:row>30</xdr:row>
      <xdr:rowOff>67455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222281" cy="55919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19</xdr:col>
      <xdr:colOff>11058</xdr:colOff>
      <xdr:row>34</xdr:row>
      <xdr:rowOff>10331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10983858" cy="577295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20</xdr:col>
      <xdr:colOff>1617</xdr:colOff>
      <xdr:row>41</xdr:row>
      <xdr:rowOff>142875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1584017" cy="68103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1</xdr:row>
      <xdr:rowOff>0</xdr:rowOff>
    </xdr:from>
    <xdr:to>
      <xdr:col>28</xdr:col>
      <xdr:colOff>239690</xdr:colOff>
      <xdr:row>30</xdr:row>
      <xdr:rowOff>124613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0" y="190500"/>
          <a:ext cx="11212490" cy="564911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0</xdr:row>
      <xdr:rowOff>0</xdr:rowOff>
    </xdr:from>
    <xdr:to>
      <xdr:col>11</xdr:col>
      <xdr:colOff>305353</xdr:colOff>
      <xdr:row>27</xdr:row>
      <xdr:rowOff>718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0"/>
          <a:ext cx="3962953" cy="514421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</xdr:row>
      <xdr:rowOff>0</xdr:rowOff>
    </xdr:from>
    <xdr:to>
      <xdr:col>21</xdr:col>
      <xdr:colOff>134900</xdr:colOff>
      <xdr:row>33</xdr:row>
      <xdr:rowOff>114300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190500"/>
          <a:ext cx="11107700" cy="62103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8</xdr:col>
      <xdr:colOff>372037</xdr:colOff>
      <xdr:row>29</xdr:row>
      <xdr:rowOff>172192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4029637" cy="53156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77"/>
  <sheetViews>
    <sheetView topLeftCell="I28" zoomScaleNormal="100" workbookViewId="0">
      <selection activeCell="U20" sqref="U2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1" s="46" customFormat="1" x14ac:dyDescent="0.25">
      <c r="A3" s="44">
        <f t="shared" ref="A3:A9" si="0">N3</f>
        <v>0</v>
      </c>
      <c r="B3" s="44">
        <f t="shared" ref="B3:B9" si="1">Q3</f>
        <v>600</v>
      </c>
      <c r="C3" s="44">
        <f>B3*1.2</f>
        <v>720</v>
      </c>
      <c r="D3" s="44">
        <f t="shared" ref="D3:D9" si="2">C3*1.2</f>
        <v>864</v>
      </c>
      <c r="E3" s="45">
        <f t="shared" ref="E3:E9" si="3">R3</f>
        <v>29392000</v>
      </c>
      <c r="F3" s="44">
        <f t="shared" ref="F3:F9" si="4">ROUND((E3/B3),0)</f>
        <v>48987</v>
      </c>
      <c r="G3" s="44">
        <f t="shared" ref="G3:G9" si="5">ROUND((E3/C3),0)</f>
        <v>40822</v>
      </c>
      <c r="H3" s="44">
        <f t="shared" ref="H3:H9" si="6">ROUND((E3/D3),0)</f>
        <v>34019</v>
      </c>
      <c r="I3" s="44" t="e">
        <f>#REF!</f>
        <v>#REF!</v>
      </c>
      <c r="J3" s="44">
        <f t="shared" ref="J3:J9" si="7">S3</f>
        <v>0</v>
      </c>
      <c r="O3" s="46">
        <v>0</v>
      </c>
      <c r="P3" s="46">
        <f t="shared" ref="P3:P9" si="8">O3/1.2</f>
        <v>0</v>
      </c>
      <c r="Q3" s="46">
        <v>600</v>
      </c>
      <c r="R3" s="47">
        <v>29392000</v>
      </c>
    </row>
    <row r="4" spans="1:21" x14ac:dyDescent="0.25">
      <c r="A4" s="4">
        <f t="shared" si="0"/>
        <v>0</v>
      </c>
      <c r="B4" s="4">
        <f t="shared" si="1"/>
        <v>441</v>
      </c>
      <c r="C4" s="4">
        <f t="shared" ref="C4:C9" si="9">B4*1.2</f>
        <v>529.19999999999993</v>
      </c>
      <c r="D4" s="4">
        <f t="shared" si="2"/>
        <v>635.03999999999985</v>
      </c>
      <c r="E4" s="5">
        <f t="shared" si="3"/>
        <v>25625000</v>
      </c>
      <c r="F4" s="9">
        <f t="shared" si="4"/>
        <v>58107</v>
      </c>
      <c r="G4" s="9">
        <f t="shared" si="5"/>
        <v>48422</v>
      </c>
      <c r="H4" s="9">
        <f t="shared" si="6"/>
        <v>40352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441</v>
      </c>
      <c r="R4" s="2">
        <v>25625000</v>
      </c>
    </row>
    <row r="5" spans="1:21" s="46" customFormat="1" x14ac:dyDescent="0.25">
      <c r="A5" s="44">
        <f t="shared" si="0"/>
        <v>0</v>
      </c>
      <c r="B5" s="44">
        <f t="shared" si="1"/>
        <v>1017</v>
      </c>
      <c r="C5" s="44">
        <f t="shared" si="9"/>
        <v>1220.3999999999999</v>
      </c>
      <c r="D5" s="44">
        <f t="shared" si="2"/>
        <v>1464.4799999999998</v>
      </c>
      <c r="E5" s="45">
        <f t="shared" si="3"/>
        <v>50000000</v>
      </c>
      <c r="F5" s="44">
        <f t="shared" si="4"/>
        <v>49164</v>
      </c>
      <c r="G5" s="44">
        <f t="shared" si="5"/>
        <v>40970</v>
      </c>
      <c r="H5" s="44">
        <f t="shared" si="6"/>
        <v>34142</v>
      </c>
      <c r="I5" s="44" t="e">
        <f>#REF!</f>
        <v>#REF!</v>
      </c>
      <c r="J5" s="44">
        <f t="shared" si="7"/>
        <v>0</v>
      </c>
      <c r="O5" s="46">
        <v>0</v>
      </c>
      <c r="P5" s="46">
        <f t="shared" si="8"/>
        <v>0</v>
      </c>
      <c r="Q5" s="46">
        <v>1017</v>
      </c>
      <c r="R5" s="47">
        <v>50000000</v>
      </c>
    </row>
    <row r="6" spans="1:21" x14ac:dyDescent="0.25">
      <c r="A6" s="4">
        <f t="shared" si="0"/>
        <v>0</v>
      </c>
      <c r="B6" s="4">
        <f t="shared" si="1"/>
        <v>0</v>
      </c>
      <c r="C6" s="4">
        <f t="shared" si="9"/>
        <v>0</v>
      </c>
      <c r="D6" s="4">
        <f t="shared" si="2"/>
        <v>0</v>
      </c>
      <c r="E6" s="5">
        <f t="shared" si="3"/>
        <v>0</v>
      </c>
      <c r="F6" s="9" t="e">
        <f t="shared" si="4"/>
        <v>#DIV/0!</v>
      </c>
      <c r="G6" s="9" t="e">
        <f t="shared" si="5"/>
        <v>#DIV/0!</v>
      </c>
      <c r="H6" s="9" t="e">
        <f t="shared" si="6"/>
        <v>#DIV/0!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f t="shared" ref="Q6:Q9" si="10">P6/1.2</f>
        <v>0</v>
      </c>
      <c r="R6" s="2">
        <v>0</v>
      </c>
    </row>
    <row r="7" spans="1:21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9" t="e">
        <f t="shared" si="4"/>
        <v>#DIV/0!</v>
      </c>
      <c r="G7" s="9" t="e">
        <f t="shared" si="5"/>
        <v>#DIV/0!</v>
      </c>
      <c r="H7" s="9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 t="shared" si="10"/>
        <v>0</v>
      </c>
      <c r="R7" s="2">
        <v>0</v>
      </c>
    </row>
    <row r="8" spans="1:21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9" t="e">
        <f t="shared" si="4"/>
        <v>#DIV/0!</v>
      </c>
      <c r="G8" s="9" t="e">
        <f t="shared" si="5"/>
        <v>#DIV/0!</v>
      </c>
      <c r="H8" s="9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</row>
    <row r="9" spans="1:21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9" t="e">
        <f t="shared" si="4"/>
        <v>#DIV/0!</v>
      </c>
      <c r="G9" s="9" t="e">
        <f t="shared" si="5"/>
        <v>#DIV/0!</v>
      </c>
      <c r="H9" s="9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</row>
    <row r="10" spans="1:21" x14ac:dyDescent="0.25">
      <c r="A10" s="4">
        <f t="shared" ref="A10:A14" si="11">N10</f>
        <v>0</v>
      </c>
      <c r="B10" s="4">
        <f t="shared" ref="B10:B14" si="12">Q10</f>
        <v>0</v>
      </c>
      <c r="C10" s="4">
        <f t="shared" ref="C10:C14" si="13">B10*1.2</f>
        <v>0</v>
      </c>
      <c r="D10" s="4">
        <f t="shared" ref="D10:D14" si="14">C10*1.2</f>
        <v>0</v>
      </c>
      <c r="E10" s="5">
        <f t="shared" ref="E10:E14" si="15">R10</f>
        <v>0</v>
      </c>
      <c r="F10" s="9" t="e">
        <f t="shared" ref="F10:F14" si="16">ROUND((E10/B10),0)</f>
        <v>#DIV/0!</v>
      </c>
      <c r="G10" s="9" t="e">
        <f t="shared" ref="G10:G14" si="17">ROUND((E10/C10),0)</f>
        <v>#DIV/0!</v>
      </c>
      <c r="H10" s="9" t="e">
        <f t="shared" ref="H10:H14" si="18">ROUND((E10/D10),0)</f>
        <v>#DIV/0!</v>
      </c>
      <c r="I10" s="4" t="e">
        <f>#REF!</f>
        <v>#REF!</v>
      </c>
      <c r="J10" s="4">
        <f t="shared" ref="J10:J14" si="19">S10</f>
        <v>0</v>
      </c>
      <c r="O10">
        <v>0</v>
      </c>
      <c r="P10">
        <f t="shared" ref="P10:Q14" si="20">O10/1.2</f>
        <v>0</v>
      </c>
      <c r="Q10">
        <f t="shared" si="20"/>
        <v>0</v>
      </c>
      <c r="R10" s="2">
        <v>0</v>
      </c>
    </row>
    <row r="11" spans="1:21" x14ac:dyDescent="0.25">
      <c r="A11" s="4">
        <f t="shared" si="11"/>
        <v>0</v>
      </c>
      <c r="B11" s="4">
        <f t="shared" si="12"/>
        <v>0</v>
      </c>
      <c r="C11" s="4">
        <f t="shared" si="13"/>
        <v>0</v>
      </c>
      <c r="D11" s="4">
        <f t="shared" si="14"/>
        <v>0</v>
      </c>
      <c r="E11" s="5">
        <f t="shared" si="15"/>
        <v>0</v>
      </c>
      <c r="F11" s="9" t="e">
        <f t="shared" si="16"/>
        <v>#DIV/0!</v>
      </c>
      <c r="G11" s="9" t="e">
        <f t="shared" si="17"/>
        <v>#DIV/0!</v>
      </c>
      <c r="H11" s="9" t="e">
        <f t="shared" si="18"/>
        <v>#DIV/0!</v>
      </c>
      <c r="I11" s="4" t="e">
        <f>#REF!</f>
        <v>#REF!</v>
      </c>
      <c r="J11" s="4">
        <f t="shared" si="19"/>
        <v>0</v>
      </c>
      <c r="O11">
        <v>0</v>
      </c>
      <c r="P11">
        <f t="shared" si="20"/>
        <v>0</v>
      </c>
      <c r="Q11">
        <f t="shared" si="20"/>
        <v>0</v>
      </c>
      <c r="R11" s="2">
        <v>0</v>
      </c>
    </row>
    <row r="12" spans="1:21" x14ac:dyDescent="0.25">
      <c r="A12" s="4">
        <f t="shared" si="11"/>
        <v>0</v>
      </c>
      <c r="B12" s="4">
        <f t="shared" si="12"/>
        <v>0</v>
      </c>
      <c r="C12" s="4">
        <f t="shared" si="13"/>
        <v>0</v>
      </c>
      <c r="D12" s="4">
        <f t="shared" si="14"/>
        <v>0</v>
      </c>
      <c r="E12" s="5">
        <f t="shared" si="15"/>
        <v>0</v>
      </c>
      <c r="F12" s="9" t="e">
        <f t="shared" si="16"/>
        <v>#DIV/0!</v>
      </c>
      <c r="G12" s="9" t="e">
        <f t="shared" si="17"/>
        <v>#DIV/0!</v>
      </c>
      <c r="H12" s="9" t="e">
        <f t="shared" si="18"/>
        <v>#DIV/0!</v>
      </c>
      <c r="I12" s="4" t="e">
        <f>#REF!</f>
        <v>#REF!</v>
      </c>
      <c r="J12" s="4">
        <f t="shared" si="19"/>
        <v>0</v>
      </c>
      <c r="O12">
        <v>0</v>
      </c>
      <c r="P12">
        <f t="shared" si="20"/>
        <v>0</v>
      </c>
      <c r="Q12">
        <f t="shared" si="20"/>
        <v>0</v>
      </c>
      <c r="R12" s="2">
        <v>0</v>
      </c>
    </row>
    <row r="13" spans="1:21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1" x14ac:dyDescent="0.25">
      <c r="A14" s="4">
        <f t="shared" si="11"/>
        <v>0</v>
      </c>
      <c r="B14" s="4">
        <f t="shared" si="12"/>
        <v>0</v>
      </c>
      <c r="C14" s="4">
        <f t="shared" si="13"/>
        <v>0</v>
      </c>
      <c r="D14" s="4">
        <f t="shared" si="14"/>
        <v>0</v>
      </c>
      <c r="E14" s="5">
        <f t="shared" si="15"/>
        <v>0</v>
      </c>
      <c r="F14" s="9" t="e">
        <f t="shared" si="16"/>
        <v>#DIV/0!</v>
      </c>
      <c r="G14" s="9" t="e">
        <f t="shared" si="17"/>
        <v>#DIV/0!</v>
      </c>
      <c r="H14" s="9" t="e">
        <f t="shared" si="18"/>
        <v>#DIV/0!</v>
      </c>
      <c r="I14" s="4" t="e">
        <f>#REF!</f>
        <v>#REF!</v>
      </c>
      <c r="J14" s="4">
        <f t="shared" si="19"/>
        <v>0</v>
      </c>
      <c r="O14">
        <v>0</v>
      </c>
      <c r="P14">
        <f t="shared" si="20"/>
        <v>0</v>
      </c>
      <c r="Q14">
        <f t="shared" si="20"/>
        <v>0</v>
      </c>
      <c r="R14" s="2">
        <v>0</v>
      </c>
    </row>
    <row r="15" spans="1:21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U15" t="s">
        <v>47</v>
      </c>
    </row>
    <row r="16" spans="1:21" x14ac:dyDescent="0.25">
      <c r="A16" s="4">
        <f t="shared" ref="A16:A25" si="32">N16</f>
        <v>0</v>
      </c>
      <c r="B16" s="4">
        <f t="shared" ref="B16:B25" si="33">Q16</f>
        <v>277.77777777777783</v>
      </c>
      <c r="C16" s="4">
        <f t="shared" ref="C16:C25" si="34">B16*1.2</f>
        <v>333.33333333333337</v>
      </c>
      <c r="D16" s="4">
        <f t="shared" ref="D16:D25" si="35">C16*1.2</f>
        <v>400.00000000000006</v>
      </c>
      <c r="E16" s="5">
        <f t="shared" ref="E16:E25" si="36">R16</f>
        <v>32200000</v>
      </c>
      <c r="F16" s="9">
        <f t="shared" ref="F16:F25" si="37">ROUND((E16/B16),0)</f>
        <v>115920</v>
      </c>
      <c r="G16" s="9">
        <f t="shared" ref="G16:G25" si="38">ROUND((E16/C16),0)</f>
        <v>96600</v>
      </c>
      <c r="H16" s="9">
        <f t="shared" ref="H16:H25" si="39">ROUND((E16/D16),0)</f>
        <v>80500</v>
      </c>
      <c r="I16" s="4" t="e">
        <f>#REF!</f>
        <v>#REF!</v>
      </c>
      <c r="J16" s="4">
        <f t="shared" ref="J16:J25" si="40">S16</f>
        <v>0</v>
      </c>
      <c r="O16">
        <v>400</v>
      </c>
      <c r="P16">
        <f t="shared" ref="P16:Q25" si="41">O16/1.2</f>
        <v>333.33333333333337</v>
      </c>
      <c r="Q16">
        <f t="shared" si="41"/>
        <v>277.77777777777783</v>
      </c>
      <c r="R16" s="2">
        <v>32200000</v>
      </c>
    </row>
    <row r="17" spans="1:25" x14ac:dyDescent="0.25">
      <c r="A17" s="4">
        <f t="shared" si="32"/>
        <v>0</v>
      </c>
      <c r="B17" s="4">
        <f t="shared" si="33"/>
        <v>310</v>
      </c>
      <c r="C17" s="4">
        <f t="shared" si="34"/>
        <v>372</v>
      </c>
      <c r="D17" s="4">
        <f t="shared" si="35"/>
        <v>446.4</v>
      </c>
      <c r="E17" s="5">
        <f t="shared" si="36"/>
        <v>11000000</v>
      </c>
      <c r="F17" s="9">
        <f t="shared" si="37"/>
        <v>35484</v>
      </c>
      <c r="G17" s="9">
        <f t="shared" si="38"/>
        <v>29570</v>
      </c>
      <c r="H17" s="9">
        <f t="shared" si="39"/>
        <v>24642</v>
      </c>
      <c r="I17" s="4" t="e">
        <f>#REF!</f>
        <v>#REF!</v>
      </c>
      <c r="J17" s="4">
        <f t="shared" si="40"/>
        <v>0</v>
      </c>
      <c r="O17">
        <v>0</v>
      </c>
      <c r="P17">
        <f t="shared" si="41"/>
        <v>0</v>
      </c>
      <c r="Q17">
        <v>310</v>
      </c>
      <c r="R17" s="2">
        <v>11000000</v>
      </c>
    </row>
    <row r="18" spans="1:25" x14ac:dyDescent="0.25">
      <c r="A18" s="4">
        <f t="shared" si="32"/>
        <v>0</v>
      </c>
      <c r="B18" s="4">
        <f t="shared" si="33"/>
        <v>375</v>
      </c>
      <c r="C18" s="4">
        <f t="shared" si="34"/>
        <v>450</v>
      </c>
      <c r="D18" s="4">
        <f t="shared" si="35"/>
        <v>540</v>
      </c>
      <c r="E18" s="5">
        <f t="shared" si="36"/>
        <v>20000000</v>
      </c>
      <c r="F18" s="9">
        <f t="shared" si="37"/>
        <v>53333</v>
      </c>
      <c r="G18" s="9">
        <f t="shared" si="38"/>
        <v>44444</v>
      </c>
      <c r="H18" s="9">
        <f t="shared" si="39"/>
        <v>37037</v>
      </c>
      <c r="I18" s="4" t="e">
        <f>#REF!</f>
        <v>#REF!</v>
      </c>
      <c r="J18" s="4">
        <f t="shared" si="40"/>
        <v>0</v>
      </c>
      <c r="O18">
        <v>0</v>
      </c>
      <c r="P18">
        <v>450</v>
      </c>
      <c r="Q18">
        <f t="shared" si="41"/>
        <v>375</v>
      </c>
      <c r="R18" s="2">
        <v>20000000</v>
      </c>
    </row>
    <row r="19" spans="1:25" s="49" customFormat="1" x14ac:dyDescent="0.25">
      <c r="A19" s="9">
        <f t="shared" ref="A19:A22" si="42">N19</f>
        <v>0</v>
      </c>
      <c r="B19" s="9">
        <f t="shared" ref="B19:B22" si="43">Q19</f>
        <v>651.66666666666674</v>
      </c>
      <c r="C19" s="9">
        <f t="shared" ref="C19:C22" si="44">B19*1.2</f>
        <v>782.00000000000011</v>
      </c>
      <c r="D19" s="9">
        <f t="shared" ref="D19:D22" si="45">C19*1.2</f>
        <v>938.40000000000009</v>
      </c>
      <c r="E19" s="48">
        <f t="shared" ref="E19:E22" si="46">R19</f>
        <v>35000000</v>
      </c>
      <c r="F19" s="9">
        <f t="shared" ref="F19:F22" si="47">ROUND((E19/B19),0)</f>
        <v>53708</v>
      </c>
      <c r="G19" s="9">
        <f t="shared" ref="G19:G22" si="48">ROUND((E19/C19),0)</f>
        <v>44757</v>
      </c>
      <c r="H19" s="9">
        <f t="shared" ref="H19:H22" si="49">ROUND((E19/D19),0)</f>
        <v>37298</v>
      </c>
      <c r="I19" s="9" t="e">
        <f>#REF!</f>
        <v>#REF!</v>
      </c>
      <c r="J19" s="9">
        <f t="shared" ref="J19:J22" si="50">S19</f>
        <v>0</v>
      </c>
      <c r="O19" s="49">
        <v>0</v>
      </c>
      <c r="P19" s="49">
        <v>782</v>
      </c>
      <c r="Q19" s="49">
        <f t="shared" ref="Q19" si="51">P19/1.2</f>
        <v>651.66666666666674</v>
      </c>
      <c r="R19" s="50">
        <v>35000000</v>
      </c>
    </row>
    <row r="20" spans="1:25" s="46" customFormat="1" x14ac:dyDescent="0.25">
      <c r="A20" s="44">
        <f t="shared" si="42"/>
        <v>0</v>
      </c>
      <c r="B20" s="44">
        <f t="shared" si="43"/>
        <v>510</v>
      </c>
      <c r="C20" s="44">
        <f t="shared" si="44"/>
        <v>612</v>
      </c>
      <c r="D20" s="44">
        <f t="shared" si="45"/>
        <v>734.4</v>
      </c>
      <c r="E20" s="45">
        <f t="shared" si="46"/>
        <v>27500000</v>
      </c>
      <c r="F20" s="44">
        <f t="shared" si="47"/>
        <v>53922</v>
      </c>
      <c r="G20" s="44">
        <f t="shared" si="48"/>
        <v>44935</v>
      </c>
      <c r="H20" s="44">
        <f t="shared" si="49"/>
        <v>37446</v>
      </c>
      <c r="I20" s="44" t="e">
        <f>#REF!</f>
        <v>#REF!</v>
      </c>
      <c r="J20" s="44">
        <f t="shared" si="50"/>
        <v>0</v>
      </c>
      <c r="O20" s="46">
        <v>0</v>
      </c>
      <c r="P20" s="46">
        <f t="shared" ref="P20:P22" si="52">O20/1.2</f>
        <v>0</v>
      </c>
      <c r="Q20" s="46">
        <v>510</v>
      </c>
      <c r="R20" s="47">
        <v>27500000</v>
      </c>
    </row>
    <row r="21" spans="1:25" x14ac:dyDescent="0.25">
      <c r="A21" s="4">
        <f t="shared" si="42"/>
        <v>0</v>
      </c>
      <c r="B21" s="4">
        <f t="shared" si="43"/>
        <v>750</v>
      </c>
      <c r="C21" s="4">
        <f t="shared" si="44"/>
        <v>900</v>
      </c>
      <c r="D21" s="4">
        <f t="shared" si="45"/>
        <v>1080</v>
      </c>
      <c r="E21" s="5">
        <f t="shared" si="46"/>
        <v>40500000</v>
      </c>
      <c r="F21" s="9">
        <f t="shared" si="47"/>
        <v>54000</v>
      </c>
      <c r="G21" s="9">
        <f t="shared" si="48"/>
        <v>45000</v>
      </c>
      <c r="H21" s="9">
        <f t="shared" si="49"/>
        <v>37500</v>
      </c>
      <c r="I21" s="4" t="e">
        <f>#REF!</f>
        <v>#REF!</v>
      </c>
      <c r="J21" s="4">
        <f t="shared" si="50"/>
        <v>0</v>
      </c>
      <c r="O21">
        <v>0</v>
      </c>
      <c r="P21">
        <f t="shared" si="52"/>
        <v>0</v>
      </c>
      <c r="Q21">
        <v>750</v>
      </c>
      <c r="R21" s="2">
        <v>40500000</v>
      </c>
    </row>
    <row r="22" spans="1:25" s="46" customFormat="1" x14ac:dyDescent="0.25">
      <c r="A22" s="44">
        <f t="shared" si="42"/>
        <v>0</v>
      </c>
      <c r="B22" s="44">
        <f t="shared" si="43"/>
        <v>1000</v>
      </c>
      <c r="C22" s="44">
        <f t="shared" si="44"/>
        <v>1200</v>
      </c>
      <c r="D22" s="44">
        <f t="shared" si="45"/>
        <v>1440</v>
      </c>
      <c r="E22" s="45">
        <f t="shared" si="46"/>
        <v>55000000</v>
      </c>
      <c r="F22" s="44">
        <f t="shared" si="47"/>
        <v>55000</v>
      </c>
      <c r="G22" s="44">
        <f t="shared" si="48"/>
        <v>45833</v>
      </c>
      <c r="H22" s="44">
        <f t="shared" si="49"/>
        <v>38194</v>
      </c>
      <c r="I22" s="44" t="e">
        <f>#REF!</f>
        <v>#REF!</v>
      </c>
      <c r="J22" s="44">
        <f t="shared" si="50"/>
        <v>0</v>
      </c>
      <c r="O22" s="46">
        <v>0</v>
      </c>
      <c r="P22" s="46">
        <f t="shared" si="52"/>
        <v>0</v>
      </c>
      <c r="Q22" s="46">
        <v>1000</v>
      </c>
      <c r="R22" s="47">
        <v>55000000</v>
      </c>
    </row>
    <row r="23" spans="1:25" x14ac:dyDescent="0.25">
      <c r="A23" s="4">
        <f t="shared" ref="A23" si="53">N23</f>
        <v>0</v>
      </c>
      <c r="B23" s="4">
        <f t="shared" ref="B23" si="54">Q23</f>
        <v>0</v>
      </c>
      <c r="C23" s="4">
        <f t="shared" ref="C23" si="55">B23*1.2</f>
        <v>0</v>
      </c>
      <c r="D23" s="4">
        <f t="shared" ref="D23" si="56">C23*1.2</f>
        <v>0</v>
      </c>
      <c r="E23" s="5">
        <f t="shared" ref="E23" si="57">R23</f>
        <v>0</v>
      </c>
      <c r="F23" s="9" t="e">
        <f t="shared" ref="F23" si="58">ROUND((E23/B23),0)</f>
        <v>#DIV/0!</v>
      </c>
      <c r="G23" s="9" t="e">
        <f t="shared" ref="G23" si="59">ROUND((E23/C23),0)</f>
        <v>#DIV/0!</v>
      </c>
      <c r="H23" s="9" t="e">
        <f t="shared" ref="H23" si="60">ROUND((E23/D23),0)</f>
        <v>#DIV/0!</v>
      </c>
      <c r="I23" s="4" t="e">
        <f>#REF!</f>
        <v>#REF!</v>
      </c>
      <c r="J23" s="4">
        <f t="shared" ref="J23" si="61">S23</f>
        <v>0</v>
      </c>
      <c r="O23">
        <v>0</v>
      </c>
      <c r="P23">
        <f t="shared" ref="P23" si="62">O23/1.2</f>
        <v>0</v>
      </c>
      <c r="Q23">
        <f t="shared" ref="Q23" si="63">P23/1.2</f>
        <v>0</v>
      </c>
      <c r="R23" s="2">
        <v>0</v>
      </c>
    </row>
    <row r="24" spans="1:25" x14ac:dyDescent="0.25">
      <c r="A24" s="4">
        <f t="shared" si="32"/>
        <v>0</v>
      </c>
      <c r="B24" s="4">
        <f t="shared" si="33"/>
        <v>0</v>
      </c>
      <c r="C24" s="4">
        <f t="shared" si="34"/>
        <v>0</v>
      </c>
      <c r="D24" s="4">
        <f t="shared" si="35"/>
        <v>0</v>
      </c>
      <c r="E24" s="5">
        <f t="shared" si="36"/>
        <v>0</v>
      </c>
      <c r="F24" s="9" t="e">
        <f t="shared" si="37"/>
        <v>#DIV/0!</v>
      </c>
      <c r="G24" s="9" t="e">
        <f t="shared" si="38"/>
        <v>#DIV/0!</v>
      </c>
      <c r="H24" s="9" t="e">
        <f t="shared" si="39"/>
        <v>#DIV/0!</v>
      </c>
      <c r="I24" s="4" t="e">
        <f>#REF!</f>
        <v>#REF!</v>
      </c>
      <c r="J24" s="4">
        <f t="shared" si="40"/>
        <v>0</v>
      </c>
      <c r="O24">
        <v>0</v>
      </c>
      <c r="P24">
        <f t="shared" si="41"/>
        <v>0</v>
      </c>
      <c r="Q24">
        <f t="shared" si="41"/>
        <v>0</v>
      </c>
      <c r="R24" s="2">
        <v>0</v>
      </c>
      <c r="W24" t="s">
        <v>42</v>
      </c>
    </row>
    <row r="25" spans="1:25" x14ac:dyDescent="0.25">
      <c r="A25" s="4">
        <f t="shared" si="32"/>
        <v>0</v>
      </c>
      <c r="B25" s="4">
        <f t="shared" si="33"/>
        <v>0</v>
      </c>
      <c r="C25" s="4">
        <f t="shared" si="34"/>
        <v>0</v>
      </c>
      <c r="D25" s="4">
        <f t="shared" si="35"/>
        <v>0</v>
      </c>
      <c r="E25" s="5">
        <f t="shared" si="36"/>
        <v>0</v>
      </c>
      <c r="F25" s="9" t="e">
        <f t="shared" si="37"/>
        <v>#DIV/0!</v>
      </c>
      <c r="G25" s="9" t="e">
        <f t="shared" si="38"/>
        <v>#DIV/0!</v>
      </c>
      <c r="H25" s="9" t="e">
        <f t="shared" si="39"/>
        <v>#DIV/0!</v>
      </c>
      <c r="I25" s="4" t="e">
        <f>#REF!</f>
        <v>#REF!</v>
      </c>
      <c r="J25" s="4">
        <f t="shared" si="40"/>
        <v>0</v>
      </c>
      <c r="O25">
        <v>0</v>
      </c>
      <c r="P25">
        <f t="shared" si="41"/>
        <v>0</v>
      </c>
      <c r="Q25">
        <f t="shared" si="41"/>
        <v>0</v>
      </c>
      <c r="R25" s="2">
        <v>0</v>
      </c>
    </row>
    <row r="26" spans="1:25" ht="15.75" x14ac:dyDescent="0.25">
      <c r="U26" s="17" t="s">
        <v>13</v>
      </c>
      <c r="V26" s="18"/>
      <c r="W26" s="19">
        <v>43000</v>
      </c>
      <c r="X26" s="20" t="s">
        <v>46</v>
      </c>
    </row>
    <row r="27" spans="1:25" ht="38.25" customHeight="1" x14ac:dyDescent="0.25">
      <c r="S27" s="10"/>
      <c r="T27" s="10"/>
      <c r="U27" s="21" t="s">
        <v>14</v>
      </c>
      <c r="V27" s="18"/>
      <c r="W27" s="19">
        <v>2500</v>
      </c>
      <c r="X27" s="22"/>
    </row>
    <row r="28" spans="1:25" ht="15.75" x14ac:dyDescent="0.25">
      <c r="I28" t="s">
        <v>40</v>
      </c>
      <c r="S28" s="10"/>
      <c r="T28" s="10"/>
      <c r="U28" s="17" t="s">
        <v>15</v>
      </c>
      <c r="V28" s="18"/>
      <c r="W28" s="19">
        <f>W26-W27</f>
        <v>40500</v>
      </c>
      <c r="X28" s="22"/>
    </row>
    <row r="29" spans="1:25" ht="15.75" x14ac:dyDescent="0.25">
      <c r="F29" s="7">
        <v>401</v>
      </c>
      <c r="G29" s="6"/>
      <c r="H29" s="6"/>
      <c r="S29" s="10"/>
      <c r="T29" s="10"/>
      <c r="U29" s="17" t="s">
        <v>16</v>
      </c>
      <c r="V29" s="18"/>
      <c r="W29" s="19">
        <f>W27</f>
        <v>2500</v>
      </c>
      <c r="X29" s="22"/>
    </row>
    <row r="30" spans="1:25" ht="15.75" x14ac:dyDescent="0.25">
      <c r="E30" t="s">
        <v>38</v>
      </c>
      <c r="F30" s="7">
        <v>716</v>
      </c>
      <c r="S30" s="10"/>
      <c r="T30" s="10"/>
      <c r="U30" s="17" t="s">
        <v>17</v>
      </c>
      <c r="V30" s="23"/>
      <c r="W30" s="24">
        <f>X30-X31</f>
        <v>33</v>
      </c>
      <c r="X30" s="25">
        <v>2025</v>
      </c>
    </row>
    <row r="31" spans="1:25" ht="15.75" x14ac:dyDescent="0.25">
      <c r="S31" s="10"/>
      <c r="T31" s="10"/>
      <c r="U31" s="17" t="s">
        <v>18</v>
      </c>
      <c r="V31" s="23"/>
      <c r="W31" s="24">
        <f>W32-W30</f>
        <v>27</v>
      </c>
      <c r="X31" s="31">
        <v>1992</v>
      </c>
      <c r="Y31" t="s">
        <v>45</v>
      </c>
    </row>
    <row r="32" spans="1:25" ht="15.75" x14ac:dyDescent="0.25">
      <c r="E32" t="s">
        <v>39</v>
      </c>
      <c r="F32" s="7">
        <v>910</v>
      </c>
      <c r="S32" s="10"/>
      <c r="T32" s="10"/>
      <c r="U32" s="17" t="s">
        <v>19</v>
      </c>
      <c r="V32" s="23"/>
      <c r="W32" s="24">
        <v>60</v>
      </c>
      <c r="X32" s="24"/>
    </row>
    <row r="33" spans="15:24" ht="48" customHeight="1" x14ac:dyDescent="0.25">
      <c r="P33" s="42" t="s">
        <v>41</v>
      </c>
      <c r="Q33" s="42"/>
      <c r="R33" s="42"/>
      <c r="S33" s="42"/>
      <c r="T33" s="43"/>
      <c r="U33" s="21" t="s">
        <v>20</v>
      </c>
      <c r="V33" s="23"/>
      <c r="W33" s="24">
        <f>90*W30/W32</f>
        <v>49.5</v>
      </c>
      <c r="X33" s="24"/>
    </row>
    <row r="34" spans="15:24" ht="15.75" x14ac:dyDescent="0.25">
      <c r="U34" s="17"/>
      <c r="V34" s="26"/>
      <c r="W34" s="27">
        <f>W33%</f>
        <v>0.495</v>
      </c>
      <c r="X34" s="27"/>
    </row>
    <row r="35" spans="15:24" ht="15.75" x14ac:dyDescent="0.25">
      <c r="P35" s="14" t="s">
        <v>31</v>
      </c>
      <c r="Q35" s="14" t="s">
        <v>32</v>
      </c>
      <c r="R35" s="14" t="s">
        <v>33</v>
      </c>
      <c r="S35" s="14" t="s">
        <v>34</v>
      </c>
      <c r="T35" s="12"/>
      <c r="U35" s="17" t="s">
        <v>21</v>
      </c>
      <c r="V35" s="18"/>
      <c r="W35" s="19">
        <f>W29*W34</f>
        <v>1237.5</v>
      </c>
      <c r="X35" s="22"/>
    </row>
    <row r="36" spans="15:24" ht="15.75" x14ac:dyDescent="0.25">
      <c r="Q36">
        <f>N24</f>
        <v>0</v>
      </c>
      <c r="R36" s="15">
        <f>N22</f>
        <v>0</v>
      </c>
      <c r="S36" s="15">
        <f>R36*Q36</f>
        <v>0</v>
      </c>
      <c r="U36" s="17" t="s">
        <v>22</v>
      </c>
      <c r="V36" s="18"/>
      <c r="W36" s="19">
        <f>W29-W35</f>
        <v>1262.5</v>
      </c>
      <c r="X36" s="22"/>
    </row>
    <row r="37" spans="15:24" ht="15.75" x14ac:dyDescent="0.25">
      <c r="R37" s="6" t="s">
        <v>34</v>
      </c>
      <c r="S37" s="16">
        <f>SUM(S36:S36)</f>
        <v>0</v>
      </c>
      <c r="U37" s="17" t="s">
        <v>15</v>
      </c>
      <c r="V37" s="18"/>
      <c r="W37" s="19">
        <f>W28</f>
        <v>40500</v>
      </c>
      <c r="X37" s="22"/>
    </row>
    <row r="38" spans="15:24" ht="15.75" x14ac:dyDescent="0.25">
      <c r="R38" s="6" t="s">
        <v>25</v>
      </c>
      <c r="S38" s="16">
        <f>S37*90%</f>
        <v>0</v>
      </c>
      <c r="U38" s="23"/>
      <c r="V38" s="18"/>
      <c r="W38" s="19"/>
      <c r="X38" s="22"/>
    </row>
    <row r="39" spans="15:24" ht="15.75" x14ac:dyDescent="0.25">
      <c r="R39" s="6" t="s">
        <v>35</v>
      </c>
      <c r="S39" s="16">
        <f>S37*80%</f>
        <v>0</v>
      </c>
      <c r="U39" s="28" t="s">
        <v>23</v>
      </c>
      <c r="V39" s="29"/>
      <c r="W39" s="20">
        <f>W37+W36</f>
        <v>41762.5</v>
      </c>
      <c r="X39" s="22"/>
    </row>
    <row r="40" spans="15:24" ht="15.75" x14ac:dyDescent="0.25">
      <c r="S40" s="10"/>
      <c r="T40" s="10"/>
      <c r="U40" s="23"/>
      <c r="V40" s="23"/>
      <c r="W40" s="24"/>
      <c r="X40" s="24"/>
    </row>
    <row r="41" spans="15:24" ht="15.75" x14ac:dyDescent="0.25">
      <c r="S41" s="10"/>
      <c r="T41" s="10"/>
      <c r="U41" s="28" t="s">
        <v>32</v>
      </c>
      <c r="V41" s="30"/>
      <c r="W41" s="25">
        <v>910</v>
      </c>
      <c r="X41" s="24"/>
    </row>
    <row r="42" spans="15:24" ht="15.75" x14ac:dyDescent="0.25">
      <c r="P42" s="13" t="s">
        <v>30</v>
      </c>
      <c r="S42" s="10"/>
      <c r="T42" s="11"/>
      <c r="U42" s="17" t="s">
        <v>24</v>
      </c>
      <c r="V42" s="31"/>
      <c r="W42" s="32">
        <f>W39*W41+X43</f>
        <v>38003875</v>
      </c>
      <c r="X42" s="33"/>
    </row>
    <row r="43" spans="15:24" ht="15.75" x14ac:dyDescent="0.25">
      <c r="S43" s="11"/>
      <c r="T43" s="10"/>
      <c r="U43" s="17" t="s">
        <v>25</v>
      </c>
      <c r="V43" s="23"/>
      <c r="W43" s="34">
        <f>W42*0.9</f>
        <v>34203487.5</v>
      </c>
      <c r="X43" s="35"/>
    </row>
    <row r="44" spans="15:24" ht="15.75" x14ac:dyDescent="0.25">
      <c r="S44" s="10"/>
      <c r="T44" s="10"/>
      <c r="U44" s="17" t="s">
        <v>26</v>
      </c>
      <c r="V44" s="23"/>
      <c r="W44" s="34">
        <f>W42*0.8</f>
        <v>30403100</v>
      </c>
      <c r="X44" s="34"/>
    </row>
    <row r="45" spans="15:24" ht="15.75" x14ac:dyDescent="0.25">
      <c r="O45" s="10"/>
      <c r="P45" s="10"/>
      <c r="Q45" s="10"/>
      <c r="R45" s="10"/>
      <c r="S45" s="10"/>
      <c r="T45" s="10"/>
      <c r="U45" s="17"/>
      <c r="V45" s="23"/>
      <c r="W45" s="36"/>
      <c r="X45" s="24"/>
    </row>
    <row r="46" spans="15:24" ht="15.75" x14ac:dyDescent="0.25">
      <c r="U46" s="37" t="s">
        <v>27</v>
      </c>
      <c r="V46" s="38"/>
      <c r="W46" s="39">
        <f>W27*W41</f>
        <v>2275000</v>
      </c>
      <c r="X46" s="39"/>
    </row>
    <row r="47" spans="15:24" ht="15.75" x14ac:dyDescent="0.25">
      <c r="U47" s="17" t="s">
        <v>28</v>
      </c>
      <c r="V47" s="23"/>
      <c r="W47" s="36"/>
      <c r="X47" s="36"/>
    </row>
    <row r="48" spans="15:24" ht="15.75" x14ac:dyDescent="0.25">
      <c r="U48" s="40" t="s">
        <v>29</v>
      </c>
      <c r="V48" s="36"/>
      <c r="W48" s="34">
        <f>W42*0.025/12</f>
        <v>79174.739583333328</v>
      </c>
      <c r="X48" s="34"/>
    </row>
    <row r="53" spans="5:25" x14ac:dyDescent="0.25">
      <c r="W53" t="s">
        <v>44</v>
      </c>
    </row>
    <row r="55" spans="5:25" ht="15.75" x14ac:dyDescent="0.25">
      <c r="U55" s="17" t="s">
        <v>13</v>
      </c>
      <c r="V55" s="18"/>
      <c r="W55" s="19">
        <v>43000</v>
      </c>
      <c r="X55" s="20" t="s">
        <v>46</v>
      </c>
    </row>
    <row r="56" spans="5:25" ht="31.5" x14ac:dyDescent="0.25">
      <c r="P56" s="42" t="s">
        <v>43</v>
      </c>
      <c r="Q56" s="42"/>
      <c r="R56" s="42"/>
      <c r="S56" s="42"/>
      <c r="U56" s="21" t="s">
        <v>14</v>
      </c>
      <c r="V56" s="18"/>
      <c r="W56" s="19">
        <v>2500</v>
      </c>
      <c r="X56" s="22"/>
    </row>
    <row r="57" spans="5:25" ht="15.75" x14ac:dyDescent="0.25">
      <c r="P57" s="42"/>
      <c r="Q57" s="42"/>
      <c r="R57" s="42"/>
      <c r="S57" s="42"/>
      <c r="U57" s="17" t="s">
        <v>15</v>
      </c>
      <c r="V57" s="18"/>
      <c r="W57" s="19">
        <f>W55-W56</f>
        <v>40500</v>
      </c>
      <c r="X57" s="22"/>
    </row>
    <row r="58" spans="5:25" ht="15.75" x14ac:dyDescent="0.25">
      <c r="F58" s="7">
        <v>402</v>
      </c>
      <c r="G58" s="6"/>
      <c r="P58" s="42"/>
      <c r="Q58" s="42"/>
      <c r="R58" s="42"/>
      <c r="S58" s="42"/>
      <c r="U58" s="17" t="s">
        <v>16</v>
      </c>
      <c r="V58" s="18"/>
      <c r="W58" s="19">
        <f>W56</f>
        <v>2500</v>
      </c>
      <c r="X58" s="22"/>
    </row>
    <row r="59" spans="5:25" ht="15.75" x14ac:dyDescent="0.25">
      <c r="E59" t="s">
        <v>38</v>
      </c>
      <c r="F59" s="7">
        <v>672</v>
      </c>
      <c r="P59" s="42"/>
      <c r="Q59" s="42"/>
      <c r="R59" s="42"/>
      <c r="S59" s="42"/>
      <c r="U59" s="17" t="s">
        <v>17</v>
      </c>
      <c r="V59" s="23"/>
      <c r="W59" s="24">
        <f>X59-X60</f>
        <v>33</v>
      </c>
      <c r="X59" s="25">
        <v>2025</v>
      </c>
    </row>
    <row r="60" spans="5:25" ht="15.75" x14ac:dyDescent="0.25">
      <c r="U60" s="17" t="s">
        <v>18</v>
      </c>
      <c r="V60" s="23"/>
      <c r="W60" s="24">
        <f>W61-W59</f>
        <v>27</v>
      </c>
      <c r="X60" s="31">
        <v>1992</v>
      </c>
      <c r="Y60" t="s">
        <v>45</v>
      </c>
    </row>
    <row r="61" spans="5:25" ht="15.75" x14ac:dyDescent="0.25">
      <c r="E61" t="s">
        <v>39</v>
      </c>
      <c r="F61" s="7">
        <v>850</v>
      </c>
      <c r="U61" s="17" t="s">
        <v>19</v>
      </c>
      <c r="V61" s="23"/>
      <c r="W61" s="24">
        <v>60</v>
      </c>
      <c r="X61" s="24"/>
    </row>
    <row r="62" spans="5:25" ht="31.5" x14ac:dyDescent="0.25">
      <c r="U62" s="21" t="s">
        <v>20</v>
      </c>
      <c r="V62" s="23"/>
      <c r="W62" s="24">
        <f>90*W59/W61</f>
        <v>49.5</v>
      </c>
      <c r="X62" s="24"/>
    </row>
    <row r="63" spans="5:25" ht="15.75" x14ac:dyDescent="0.25">
      <c r="U63" s="17"/>
      <c r="V63" s="26"/>
      <c r="W63" s="27">
        <f>W62%</f>
        <v>0.495</v>
      </c>
      <c r="X63" s="27"/>
    </row>
    <row r="64" spans="5:25" ht="15.75" x14ac:dyDescent="0.25">
      <c r="U64" s="17" t="s">
        <v>21</v>
      </c>
      <c r="V64" s="18"/>
      <c r="W64" s="19">
        <f>W58*W63</f>
        <v>1237.5</v>
      </c>
      <c r="X64" s="22"/>
    </row>
    <row r="65" spans="21:24" ht="15.75" x14ac:dyDescent="0.25">
      <c r="U65" s="17" t="s">
        <v>22</v>
      </c>
      <c r="V65" s="18"/>
      <c r="W65" s="19">
        <f>W58-W64</f>
        <v>1262.5</v>
      </c>
      <c r="X65" s="22"/>
    </row>
    <row r="66" spans="21:24" ht="15.75" x14ac:dyDescent="0.25">
      <c r="U66" s="17" t="s">
        <v>15</v>
      </c>
      <c r="V66" s="18"/>
      <c r="W66" s="19">
        <f>W57</f>
        <v>40500</v>
      </c>
      <c r="X66" s="22"/>
    </row>
    <row r="67" spans="21:24" ht="15.75" x14ac:dyDescent="0.25">
      <c r="U67" s="23"/>
      <c r="V67" s="18"/>
      <c r="W67" s="19"/>
      <c r="X67" s="22"/>
    </row>
    <row r="68" spans="21:24" ht="15.75" x14ac:dyDescent="0.25">
      <c r="U68" s="28" t="s">
        <v>23</v>
      </c>
      <c r="V68" s="29"/>
      <c r="W68" s="20">
        <f>W66+W65</f>
        <v>41762.5</v>
      </c>
      <c r="X68" s="22"/>
    </row>
    <row r="69" spans="21:24" ht="15.75" x14ac:dyDescent="0.25">
      <c r="U69" s="23"/>
      <c r="V69" s="23"/>
      <c r="W69" s="24"/>
      <c r="X69" s="24"/>
    </row>
    <row r="70" spans="21:24" ht="15.75" x14ac:dyDescent="0.25">
      <c r="U70" s="28" t="s">
        <v>32</v>
      </c>
      <c r="V70" s="30"/>
      <c r="W70" s="25">
        <v>850</v>
      </c>
      <c r="X70" s="24"/>
    </row>
    <row r="71" spans="21:24" ht="15.75" x14ac:dyDescent="0.25">
      <c r="U71" s="17" t="s">
        <v>24</v>
      </c>
      <c r="V71" s="31"/>
      <c r="W71" s="32">
        <f>W68*W70+X72</f>
        <v>35498125</v>
      </c>
      <c r="X71" s="33"/>
    </row>
    <row r="72" spans="21:24" ht="15.75" x14ac:dyDescent="0.25">
      <c r="U72" s="17" t="s">
        <v>25</v>
      </c>
      <c r="V72" s="23"/>
      <c r="W72" s="34">
        <f>W71*0.9</f>
        <v>31948312.5</v>
      </c>
      <c r="X72" s="35"/>
    </row>
    <row r="73" spans="21:24" ht="15.75" x14ac:dyDescent="0.25">
      <c r="U73" s="17" t="s">
        <v>26</v>
      </c>
      <c r="V73" s="23"/>
      <c r="W73" s="34">
        <f>W71*0.8</f>
        <v>28398500</v>
      </c>
      <c r="X73" s="34"/>
    </row>
    <row r="74" spans="21:24" ht="15.75" x14ac:dyDescent="0.25">
      <c r="U74" s="17"/>
      <c r="V74" s="23"/>
      <c r="W74" s="36"/>
      <c r="X74" s="24"/>
    </row>
    <row r="75" spans="21:24" ht="15.75" x14ac:dyDescent="0.25">
      <c r="U75" s="37" t="s">
        <v>27</v>
      </c>
      <c r="V75" s="38"/>
      <c r="W75" s="39">
        <f>W56*W70</f>
        <v>2125000</v>
      </c>
      <c r="X75" s="39"/>
    </row>
    <row r="76" spans="21:24" ht="15.75" x14ac:dyDescent="0.25">
      <c r="U76" s="17" t="s">
        <v>28</v>
      </c>
      <c r="V76" s="23"/>
      <c r="W76" s="36"/>
      <c r="X76" s="36"/>
    </row>
    <row r="77" spans="21:24" ht="15.75" x14ac:dyDescent="0.25">
      <c r="U77" s="40" t="s">
        <v>29</v>
      </c>
      <c r="V77" s="36"/>
      <c r="W77" s="34">
        <f>W71*0.025/12</f>
        <v>73954.427083333328</v>
      </c>
      <c r="X77" s="34"/>
    </row>
  </sheetData>
  <mergeCells count="4">
    <mergeCell ref="A15:R15"/>
    <mergeCell ref="A2:R2"/>
    <mergeCell ref="P33:T33"/>
    <mergeCell ref="P56:S59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0:O14"/>
  <sheetViews>
    <sheetView topLeftCell="A4" zoomScaleNormal="100" workbookViewId="0">
      <selection activeCell="N15" sqref="N15"/>
    </sheetView>
  </sheetViews>
  <sheetFormatPr defaultRowHeight="15" x14ac:dyDescent="0.25"/>
  <cols>
    <col min="15" max="15" width="21.140625" customWidth="1"/>
  </cols>
  <sheetData>
    <row r="10" spans="12:15" x14ac:dyDescent="0.25">
      <c r="L10">
        <v>37.25</v>
      </c>
      <c r="M10">
        <f>L10*10.764</f>
        <v>400.959</v>
      </c>
    </row>
    <row r="11" spans="12:15" x14ac:dyDescent="0.25">
      <c r="L11">
        <v>3.7</v>
      </c>
      <c r="M11">
        <f>L11*10.764</f>
        <v>39.826799999999999</v>
      </c>
      <c r="O11">
        <v>25625000</v>
      </c>
    </row>
    <row r="12" spans="12:15" x14ac:dyDescent="0.25">
      <c r="M12">
        <f>SUM(M10:M11)</f>
        <v>440.78579999999999</v>
      </c>
      <c r="O12">
        <v>1281500</v>
      </c>
    </row>
    <row r="13" spans="12:15" x14ac:dyDescent="0.25">
      <c r="O13">
        <v>30000</v>
      </c>
    </row>
    <row r="14" spans="12:15" x14ac:dyDescent="0.25">
      <c r="O14">
        <f>SUM(O11:O13)</f>
        <v>26936500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workbookViewId="0">
      <selection activeCell="C3" sqref="C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6" sqref="A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33:E44"/>
  <sheetViews>
    <sheetView topLeftCell="D1" zoomScaleNormal="100" workbookViewId="0">
      <selection activeCell="D1" sqref="D1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D6" workbookViewId="0">
      <selection activeCell="D7" sqref="D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"/>
  <sheetViews>
    <sheetView zoomScaleNormal="100" workbookViewId="0">
      <selection activeCell="B2" sqref="B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8:A19"/>
  <sheetViews>
    <sheetView zoomScaleNormal="100" workbookViewId="0">
      <selection activeCell="B3" sqref="B3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topLeftCell="A20" zoomScaleNormal="100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I1" zoomScaleNormal="100" workbookViewId="0">
      <selection activeCell="K2" sqref="K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"/>
  <sheetViews>
    <sheetView topLeftCell="D4" workbookViewId="0">
      <selection activeCell="O6" sqref="O6:O9"/>
    </sheetView>
  </sheetViews>
  <sheetFormatPr defaultRowHeight="15" x14ac:dyDescent="0.25"/>
  <cols>
    <col min="15" max="15" width="13.28515625" customWidth="1"/>
  </cols>
  <sheetData>
    <row r="1" spans="1:15" x14ac:dyDescent="0.25">
      <c r="A1" s="6"/>
    </row>
    <row r="6" spans="1:15" x14ac:dyDescent="0.25">
      <c r="O6">
        <v>27700000</v>
      </c>
    </row>
    <row r="7" spans="1:15" x14ac:dyDescent="0.25">
      <c r="O7">
        <v>1662000</v>
      </c>
    </row>
    <row r="8" spans="1:15" x14ac:dyDescent="0.25">
      <c r="O8">
        <v>30000</v>
      </c>
    </row>
    <row r="9" spans="1:15" x14ac:dyDescent="0.25">
      <c r="O9">
        <f>SUM(O6:O8)</f>
        <v>29392000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3" zoomScaleNormal="100" workbookViewId="0">
      <selection activeCell="D2" sqref="D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admin</cp:lastModifiedBy>
  <cp:lastPrinted>2019-11-05T06:14:02Z</cp:lastPrinted>
  <dcterms:created xsi:type="dcterms:W3CDTF">2018-02-17T10:36:41Z</dcterms:created>
  <dcterms:modified xsi:type="dcterms:W3CDTF">2025-03-20T13:13:20Z</dcterms:modified>
</cp:coreProperties>
</file>