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526"/>
  <workbookPr filterPrivacy="1" defaultThemeVersion="124226"/>
  <xr:revisionPtr revIDLastSave="0" documentId="13_ncr:1_{1ADC708E-CD5F-42CA-941F-B10F62AA1B1D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  <sheet name="Sheet7" sheetId="10" r:id="rId2"/>
    <sheet name="Sheet3" sheetId="6" r:id="rId3"/>
    <sheet name="Sheet4" sheetId="7" r:id="rId4"/>
    <sheet name="Sheet5" sheetId="8" r:id="rId5"/>
    <sheet name="Sheet6" sheetId="9" r:id="rId6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33" i="1" l="1"/>
  <c r="E21" i="1"/>
  <c r="F21" i="1"/>
  <c r="B18" i="1"/>
  <c r="J14" i="1"/>
  <c r="F34" i="1"/>
  <c r="C34" i="1"/>
  <c r="B22" i="1"/>
  <c r="E23" i="1"/>
  <c r="E10" i="1"/>
  <c r="E11" i="1" s="1"/>
  <c r="E8" i="1"/>
  <c r="E6" i="1"/>
  <c r="E5" i="1"/>
  <c r="E14" i="1" s="1"/>
  <c r="E12" i="1" l="1"/>
  <c r="E13" i="1" s="1"/>
  <c r="E15" i="1" s="1"/>
  <c r="E20" i="1" s="1"/>
  <c r="E24" i="1" l="1"/>
  <c r="E22" i="1"/>
  <c r="C33" i="1" l="1"/>
  <c r="E32" i="1"/>
  <c r="B32" i="1"/>
  <c r="C32" i="1" s="1"/>
  <c r="H31" i="1"/>
  <c r="H30" i="1"/>
  <c r="H29" i="1"/>
  <c r="C31" i="1"/>
  <c r="B31" i="1" s="1"/>
  <c r="C29" i="1"/>
  <c r="H8" i="1"/>
  <c r="H7" i="1"/>
  <c r="H9" i="1" s="1"/>
  <c r="I9" i="1" s="1"/>
  <c r="B10" i="1"/>
  <c r="B11" i="1" s="1"/>
  <c r="B6" i="1"/>
  <c r="B5" i="1"/>
  <c r="B14" i="1" s="1"/>
  <c r="B12" i="1" l="1"/>
  <c r="B13" i="1" s="1"/>
  <c r="B15" i="1" s="1"/>
  <c r="B17" i="1" l="1"/>
  <c r="B19" i="1" s="1"/>
  <c r="B20" i="1" s="1"/>
  <c r="B23" i="1" l="1"/>
  <c r="B21" i="1"/>
  <c r="F29" i="1"/>
  <c r="G29" i="1"/>
  <c r="F30" i="1"/>
  <c r="G30" i="1"/>
  <c r="F31" i="1"/>
  <c r="I31" i="1" s="1"/>
  <c r="G31" i="1"/>
  <c r="F32" i="1"/>
  <c r="I32" i="1" s="1"/>
  <c r="G32" i="1"/>
  <c r="F33" i="1"/>
  <c r="I33" i="1" s="1"/>
  <c r="G33" i="1"/>
  <c r="H32" i="1" l="1"/>
  <c r="H33" i="1"/>
  <c r="J4" i="1" l="1"/>
</calcChain>
</file>

<file path=xl/sharedStrings.xml><?xml version="1.0" encoding="utf-8"?>
<sst xmlns="http://schemas.openxmlformats.org/spreadsheetml/2006/main" count="42" uniqueCount="38">
  <si>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</si>
  <si>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</si>
  <si>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</si>
  <si>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</si>
  <si>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</si>
  <si>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</si>
  <si>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</si>
  <si>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</si>
  <si>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</si>
  <si>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</si>
  <si>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</si>
  <si>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</si>
  <si>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</si>
  <si>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</si>
  <si>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</si>
  <si>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</si>
  <si>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</si>
  <si>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</si>
  <si>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</si>
  <si>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</si>
  <si>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 xml:space="preserve"> Built up Area</t>
  </si>
  <si>
    <t>Area</t>
  </si>
  <si>
    <t>Agreement carpet area</t>
  </si>
  <si>
    <t>DV</t>
  </si>
  <si>
    <t>RV</t>
  </si>
  <si>
    <t>SBA</t>
  </si>
  <si>
    <t>Built up</t>
  </si>
  <si>
    <t xml:space="preserve"> </t>
  </si>
  <si>
    <t>Chandresh Galaxy - C/203 / Kalyan west</t>
  </si>
  <si>
    <t>Super Built up Area</t>
  </si>
  <si>
    <t>Bal</t>
  </si>
  <si>
    <t>Total Value</t>
  </si>
  <si>
    <t>Interior value</t>
  </si>
  <si>
    <t xml:space="preserve">Vaneja Mam - SBI SME Chembur </t>
  </si>
  <si>
    <t>Mangeshi Sahara</t>
  </si>
  <si>
    <t>IGR</t>
  </si>
  <si>
    <t>Carpet area x 2500</t>
  </si>
  <si>
    <t>Interior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</si>
</sst>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Arial Narrow"/>
      <family val="2"/>
    </font>
    <font>
      <b/>
      <sz val="11"/>
      <color theme="1"/>
      <name val="Arial Narrow"/>
      <family val="2"/>
    </font>
    <font>
      <sz val="11"/>
      <color rgb="FFFF0000"/>
      <name val="Calibri"/>
      <family val="2"/>
      <scheme val="minor"/>
    </font>
    <font>
      <b/>
      <sz val="11"/>
      <color rgb="FFFF0000"/>
      <name val="Arial Narrow"/>
      <family val="2"/>
    </font>
    <font>
      <sz val="11"/>
      <color rgb="FFFF0000"/>
      <name val="Arial Narrow"/>
      <family val="2"/>
    </font>
  </fonts>
  <fills count="2">
    <fill>
      <patternFill patternType="none"/>
    </fill>
    <fill>
      <patternFill patternType="gray125"/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31">
    <xf numFmtId="0" fontId="0" fillId="0" borderId="0" xfId="0"/>
    <xf numFmtId="43" fontId="3" fillId="0" borderId="0" xfId="1" applyFont="1" applyBorder="1"/>
    <xf numFmtId="43" fontId="2" fillId="0" borderId="0" xfId="1" applyFont="1" applyBorder="1"/>
    <xf numFmtId="43" fontId="2" fillId="0" borderId="0" xfId="0" applyNumberFormat="1" applyFont="1"/>
    <xf numFmtId="43" fontId="0" fillId="0" borderId="0" xfId="0" applyNumberFormat="1"/>
    <xf numFmtId="0" fontId="0" fillId="0" borderId="1" xfId="0" applyBorder="1"/>
    <xf numFmtId="43" fontId="0" fillId="0" borderId="1" xfId="0" applyNumberFormat="1" applyBorder="1"/>
    <xf numFmtId="43" fontId="0" fillId="0" borderId="5" xfId="0" applyNumberFormat="1" applyBorder="1"/>
    <xf numFmtId="0" fontId="4" fillId="0" borderId="0" xfId="0" applyFont="1"/>
    <xf numFmtId="0" fontId="3" fillId="0" borderId="0" xfId="0" applyFont="1"/>
    <xf numFmtId="0" fontId="2" fillId="0" borderId="0" xfId="0" applyFont="1"/>
    <xf numFmtId="0" fontId="5" fillId="0" borderId="0" xfId="0" applyFont="1"/>
    <xf numFmtId="10" fontId="2" fillId="0" borderId="0" xfId="0" applyNumberFormat="1" applyFont="1"/>
    <xf numFmtId="0" fontId="0" fillId="0" borderId="0" xfId="0" applyAlignment="1">
      <alignment wrapText="1"/>
    </xf>
    <xf numFmtId="0" fontId="0" fillId="0" borderId="2" xfId="0" applyBorder="1"/>
    <xf numFmtId="0" fontId="0" fillId="0" borderId="3" xfId="0" applyBorder="1"/>
    <xf numFmtId="0" fontId="7" fillId="0" borderId="1" xfId="0" applyFont="1" applyBorder="1"/>
    <xf numFmtId="0" fontId="6" fillId="0" borderId="0" xfId="0" applyFont="1"/>
    <xf numFmtId="0" fontId="0" fillId="0" borderId="4" xfId="0" applyBorder="1"/>
    <xf numFmtId="43" fontId="3" fillId="0" borderId="0" xfId="1" applyFont="1" applyFill="1" applyBorder="1"/>
    <xf numFmtId="43" fontId="2" fillId="0" borderId="0" xfId="1" applyFont="1" applyFill="1" applyBorder="1"/>
    <xf numFmtId="43" fontId="5" fillId="0" borderId="0" xfId="0" applyNumberFormat="1" applyFont="1"/>
    <xf numFmtId="0" fontId="8" fillId="0" borderId="1" xfId="0" applyFont="1" applyBorder="1"/>
    <xf numFmtId="43" fontId="6" fillId="0" borderId="0" xfId="0" applyNumberFormat="1" applyFont="1"/>
    <xf numFmtId="0" fontId="6" fillId="0" borderId="1" xfId="0" applyFont="1" applyBorder="1"/>
    <xf numFmtId="0" fontId="0" fillId="0" borderId="5" xfId="0" applyBorder="1"/>
    <xf numFmtId="0" fontId="8" fillId="0" borderId="1" xfId="0" applyFont="1" applyBorder="1" applyAlignment="1">
      <alignment wrapText="1"/>
    </xf>
    <xf numFmtId="0" fontId="10" fillId="0" borderId="1" xfId="0" applyFont="1" applyBorder="1" applyAlignment="1">
      <alignment wrapText="1"/>
    </xf>
    <xf numFmtId="0" fontId="10" fillId="0" borderId="1" xfId="0" applyFont="1" applyBorder="1"/>
    <xf numFmtId="0" fontId="11" fillId="0" borderId="1" xfId="0" applyFont="1" applyBorder="1"/>
    <xf numFmtId="0" fontId="9" fillId="0" borderId="0" xfId="0" applyFont="1"/>
  </cellXfs>
  <cellStyles count="2">
    <cellStyle name="Comma" xfId="1" builtinId="3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16</xdr:col>
      <xdr:colOff>9525</xdr:colOff>
      <xdr:row>44</xdr:row>
      <xdr:rowOff>115486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7441E974-FF17-2B1B-B114-D427290C72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763125" cy="8497486"/>
        </a:xfrm>
        <a:prstGeom prst="rect">
          <a:avLst/>
        </a:prstGeom>
      </xdr:spPr>
    </xdr:pic>
    <xdr:clientData/>
  </xdr:twoCellAnchor>
  <xdr:twoCellAnchor editAs="oneCell">
    <xdr:from>
      <xdr:col>16</xdr:col>
      <xdr:colOff>542925</xdr:colOff>
      <xdr:row>0</xdr:row>
      <xdr:rowOff>0</xdr:rowOff>
    </xdr:from>
    <xdr:to>
      <xdr:col>32</xdr:col>
      <xdr:colOff>295275</xdr:colOff>
      <xdr:row>44</xdr:row>
      <xdr:rowOff>86907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74C20E3-B09C-1636-71A9-AC613C3190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296525" y="0"/>
          <a:ext cx="9505950" cy="846890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16</xdr:col>
      <xdr:colOff>57151</xdr:colOff>
      <xdr:row>38</xdr:row>
      <xdr:rowOff>134379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A57026D-7A46-9B5B-4F44-B33B76DD14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" y="0"/>
          <a:ext cx="9810750" cy="7373379"/>
        </a:xfrm>
        <a:prstGeom prst="rect">
          <a:avLst/>
        </a:prstGeom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31</xdr:col>
      <xdr:colOff>344139</xdr:colOff>
      <xdr:row>41</xdr:row>
      <xdr:rowOff>58248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381D228-467F-E76E-1E59-7310C8A35C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363200" y="0"/>
          <a:ext cx="8878539" cy="786874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11</xdr:col>
      <xdr:colOff>123825</xdr:colOff>
      <xdr:row>31</xdr:row>
      <xdr:rowOff>114300</xdr:rowOff>
    </xdr:to>
    <xdr:pic>
      <xdr:nvPicPr>
        <xdr:cNvPr id="3" name="Picture 5">
          <a:extLst>
            <a:ext uri="{FF2B5EF4-FFF2-40B4-BE49-F238E27FC236}">
              <a16:creationId xmlns:a16="http://schemas.microsoft.com/office/drawing/2014/main" id="{6DB76CCB-B3D1-4DE9-9287-82A33EBDE9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829425" cy="60198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N64"/>
  <sheetViews>
    <sheetView tabSelected="1" zoomScaleNormal="100" workbookViewId="0">
      <selection activeCell="L18" sqref="L18"/>
    </sheetView>
  </sheetViews>
  <sheetFormatPr defaultRowHeight="15" x14ac:dyDescent="0.25"/>
  <cols>
    <col min="1" max="1" width="21.7109375" bestFit="1" customWidth="1"/>
    <col min="2" max="2" width="15.5703125" style="17" customWidth="1"/>
    <col min="3" max="3" width="18.28515625" customWidth="1"/>
    <col min="4" max="4" width="16.7109375" customWidth="1"/>
    <col min="5" max="5" width="17.5703125" customWidth="1"/>
    <col min="6" max="6" width="18.85546875" bestFit="1" customWidth="1"/>
    <col min="7" max="7" width="19.85546875" bestFit="1" customWidth="1"/>
    <col min="8" max="8" width="15.42578125" bestFit="1" customWidth="1"/>
    <col min="9" max="9" width="13.7109375" bestFit="1" customWidth="1"/>
    <col min="12" max="12" width="21.7109375" bestFit="1" customWidth="1"/>
    <col min="13" max="13" width="14.28515625" bestFit="1" customWidth="1"/>
    <col min="14" max="14" width="12.5703125" bestFit="1" customWidth="1"/>
  </cols>
  <sheetData>
    <row r="1" spans="1:14" x14ac:dyDescent="0.25">
      <c r="A1" s="5"/>
      <c r="B1" s="24"/>
      <c r="C1" s="5"/>
      <c r="E1" s="14"/>
      <c r="F1" s="15"/>
      <c r="G1" s="15"/>
    </row>
    <row r="2" spans="1:14" ht="33" x14ac:dyDescent="0.3">
      <c r="A2" s="22"/>
      <c r="B2" s="26" t="s">
        <v>34</v>
      </c>
      <c r="C2" s="26"/>
      <c r="D2" s="26"/>
      <c r="E2" s="27" t="s">
        <v>28</v>
      </c>
      <c r="F2" s="28"/>
    </row>
    <row r="3" spans="1:14" ht="16.5" x14ac:dyDescent="0.3">
      <c r="A3" s="16" t="s">
        <v>0</v>
      </c>
      <c r="B3" s="16">
        <v>14000</v>
      </c>
      <c r="C3" s="16"/>
      <c r="D3" s="16"/>
      <c r="E3" s="29">
        <v>12000</v>
      </c>
      <c r="F3" s="29"/>
      <c r="H3" t="s">
        <v>13</v>
      </c>
      <c r="L3" s="1"/>
      <c r="M3" s="2"/>
    </row>
    <row r="4" spans="1:14" ht="16.5" x14ac:dyDescent="0.3">
      <c r="A4" s="16" t="s">
        <v>1</v>
      </c>
      <c r="B4" s="16">
        <v>2700</v>
      </c>
      <c r="C4" s="16"/>
      <c r="D4" s="16"/>
      <c r="E4" s="29">
        <v>2300</v>
      </c>
      <c r="F4" s="29"/>
      <c r="H4" s="18">
        <v>2010</v>
      </c>
      <c r="I4" s="19">
        <v>2025</v>
      </c>
      <c r="J4" s="20">
        <f>I4-H4</f>
        <v>15</v>
      </c>
      <c r="K4" s="13"/>
      <c r="L4" s="1"/>
      <c r="M4" s="2"/>
      <c r="N4" s="4"/>
    </row>
    <row r="5" spans="1:14" ht="16.5" x14ac:dyDescent="0.3">
      <c r="A5" s="16" t="s">
        <v>2</v>
      </c>
      <c r="B5" s="16">
        <f>B3-B4</f>
        <v>11300</v>
      </c>
      <c r="C5" s="16"/>
      <c r="D5" s="16"/>
      <c r="E5" s="29">
        <f>E3-E4</f>
        <v>9700</v>
      </c>
      <c r="F5" s="29"/>
      <c r="I5" s="19"/>
      <c r="J5" s="20"/>
    </row>
    <row r="6" spans="1:14" ht="16.5" x14ac:dyDescent="0.3">
      <c r="A6" s="16" t="s">
        <v>3</v>
      </c>
      <c r="B6" s="16">
        <f>B4</f>
        <v>2700</v>
      </c>
      <c r="C6" s="16"/>
      <c r="D6" s="16"/>
      <c r="E6" s="29">
        <f>E4</f>
        <v>2300</v>
      </c>
      <c r="F6" s="29"/>
      <c r="H6" t="s">
        <v>22</v>
      </c>
      <c r="I6" s="19" t="s">
        <v>26</v>
      </c>
    </row>
    <row r="7" spans="1:14" ht="16.5" x14ac:dyDescent="0.3">
      <c r="A7" s="16" t="s">
        <v>4</v>
      </c>
      <c r="B7" s="16">
        <v>15</v>
      </c>
      <c r="C7" s="16"/>
      <c r="D7" s="16"/>
      <c r="E7" s="29">
        <v>26</v>
      </c>
      <c r="F7" s="29"/>
      <c r="H7">
        <f>58.58*10.764</f>
        <v>630.55511999999999</v>
      </c>
    </row>
    <row r="8" spans="1:14" ht="16.5" x14ac:dyDescent="0.3">
      <c r="A8" s="16" t="s">
        <v>5</v>
      </c>
      <c r="B8" s="16" t="s">
        <v>27</v>
      </c>
      <c r="C8" s="16" t="s">
        <v>27</v>
      </c>
      <c r="D8" s="16"/>
      <c r="E8" s="29">
        <f>E9-E7</f>
        <v>34</v>
      </c>
      <c r="F8" s="29"/>
      <c r="H8" s="9">
        <f>5.57*10.764</f>
        <v>59.955480000000001</v>
      </c>
      <c r="I8" s="3"/>
      <c r="M8" t="s">
        <v>33</v>
      </c>
    </row>
    <row r="9" spans="1:14" ht="16.5" x14ac:dyDescent="0.3">
      <c r="A9" s="16" t="s">
        <v>6</v>
      </c>
      <c r="B9" s="16">
        <v>60</v>
      </c>
      <c r="C9" s="16"/>
      <c r="D9" s="16"/>
      <c r="E9" s="29">
        <v>60</v>
      </c>
      <c r="F9" s="29"/>
      <c r="H9" s="9">
        <f>SUM(H7:H8)</f>
        <v>690.51059999999995</v>
      </c>
      <c r="I9">
        <f>H9*1.2</f>
        <v>828.61271999999997</v>
      </c>
      <c r="K9" s="11"/>
    </row>
    <row r="10" spans="1:14" ht="16.5" x14ac:dyDescent="0.3">
      <c r="A10" s="16" t="s">
        <v>7</v>
      </c>
      <c r="B10" s="16">
        <f>90*B7/B9</f>
        <v>22.5</v>
      </c>
      <c r="C10" s="16"/>
      <c r="D10" s="16"/>
      <c r="E10" s="29">
        <f>90*E7/E9</f>
        <v>39</v>
      </c>
      <c r="F10" s="29"/>
      <c r="H10" s="8"/>
      <c r="I10" s="10"/>
      <c r="K10" s="11"/>
    </row>
    <row r="11" spans="1:14" ht="16.5" x14ac:dyDescent="0.3">
      <c r="A11" s="16"/>
      <c r="B11" s="16">
        <f>B10%</f>
        <v>0.22500000000000001</v>
      </c>
      <c r="C11" s="16"/>
      <c r="D11" s="16"/>
      <c r="E11" s="29">
        <f>E10%</f>
        <v>0.39</v>
      </c>
      <c r="F11" s="29"/>
      <c r="G11" s="21"/>
      <c r="H11" s="8"/>
      <c r="I11" s="10"/>
      <c r="K11" s="11"/>
    </row>
    <row r="12" spans="1:14" ht="16.5" x14ac:dyDescent="0.3">
      <c r="A12" s="16" t="s">
        <v>8</v>
      </c>
      <c r="B12" s="16">
        <f>B6*B11</f>
        <v>607.5</v>
      </c>
      <c r="C12" s="16"/>
      <c r="D12" s="16"/>
      <c r="E12" s="29">
        <f>E6*E11</f>
        <v>897</v>
      </c>
      <c r="F12" s="29"/>
      <c r="G12" s="21"/>
      <c r="H12" s="8"/>
      <c r="I12" s="12"/>
      <c r="K12" s="11"/>
    </row>
    <row r="13" spans="1:14" ht="16.5" x14ac:dyDescent="0.3">
      <c r="A13" s="16" t="s">
        <v>9</v>
      </c>
      <c r="B13" s="16">
        <f>B6-B12</f>
        <v>2092.5</v>
      </c>
      <c r="C13" s="16"/>
      <c r="D13" s="16"/>
      <c r="E13" s="29">
        <f>E6-E12</f>
        <v>1403</v>
      </c>
      <c r="F13" s="29"/>
      <c r="G13" s="21"/>
      <c r="H13" t="s">
        <v>22</v>
      </c>
      <c r="I13" s="19" t="s">
        <v>30</v>
      </c>
      <c r="K13" s="11"/>
    </row>
    <row r="14" spans="1:14" ht="16.5" x14ac:dyDescent="0.3">
      <c r="A14" s="16" t="s">
        <v>2</v>
      </c>
      <c r="B14" s="16">
        <f>B5</f>
        <v>11300</v>
      </c>
      <c r="C14" s="16"/>
      <c r="D14" s="16"/>
      <c r="E14" s="29">
        <f>E5</f>
        <v>9700</v>
      </c>
      <c r="F14" s="29"/>
      <c r="G14" s="21"/>
      <c r="H14">
        <v>650</v>
      </c>
      <c r="I14">
        <v>20</v>
      </c>
      <c r="J14">
        <f>I14+H14</f>
        <v>670</v>
      </c>
      <c r="K14" s="11"/>
    </row>
    <row r="15" spans="1:14" ht="16.5" x14ac:dyDescent="0.3">
      <c r="A15" s="16" t="s">
        <v>10</v>
      </c>
      <c r="B15" s="16">
        <f>B14+B13</f>
        <v>13392.5</v>
      </c>
      <c r="C15" s="16"/>
      <c r="D15" s="16"/>
      <c r="E15" s="29">
        <f>E14+E13</f>
        <v>11103</v>
      </c>
      <c r="F15" s="29"/>
      <c r="G15" s="21"/>
      <c r="H15" s="8"/>
      <c r="I15" s="2"/>
      <c r="K15" s="11"/>
      <c r="L15" s="8"/>
      <c r="M15" s="2"/>
    </row>
    <row r="16" spans="1:14" ht="16.5" x14ac:dyDescent="0.3">
      <c r="A16" s="22" t="s">
        <v>21</v>
      </c>
      <c r="B16" s="22">
        <v>691</v>
      </c>
      <c r="C16" s="22"/>
      <c r="D16" s="22"/>
      <c r="E16" s="28" t="s">
        <v>29</v>
      </c>
      <c r="F16" s="28"/>
      <c r="G16" s="3"/>
      <c r="H16" s="4"/>
      <c r="M16" s="10"/>
    </row>
    <row r="17" spans="1:14" ht="16.5" x14ac:dyDescent="0.3">
      <c r="A17" s="22" t="s">
        <v>11</v>
      </c>
      <c r="B17" s="22">
        <f>B16*B15</f>
        <v>9254217.5</v>
      </c>
      <c r="C17" s="22" t="s">
        <v>37</v>
      </c>
      <c r="D17" s="22"/>
      <c r="E17" s="28">
        <v>510</v>
      </c>
      <c r="F17" s="28"/>
      <c r="G17" s="21"/>
      <c r="M17" s="3"/>
      <c r="N17" s="4"/>
    </row>
    <row r="18" spans="1:14" ht="16.5" x14ac:dyDescent="0.3">
      <c r="A18" s="22" t="s">
        <v>32</v>
      </c>
      <c r="B18" s="22">
        <f>2500*B16</f>
        <v>1727500</v>
      </c>
      <c r="C18" s="22" t="s">
        <v>36</v>
      </c>
      <c r="D18" s="22"/>
      <c r="E18" s="28"/>
      <c r="F18" s="28"/>
      <c r="G18" s="21"/>
      <c r="M18" s="3"/>
      <c r="N18" s="4"/>
    </row>
    <row r="19" spans="1:14" ht="16.5" x14ac:dyDescent="0.3">
      <c r="A19" s="22" t="s">
        <v>31</v>
      </c>
      <c r="B19" s="22">
        <f>B18+B17</f>
        <v>10981717.5</v>
      </c>
      <c r="C19" s="22"/>
      <c r="D19" s="22"/>
      <c r="E19" s="28"/>
      <c r="F19" s="28"/>
      <c r="G19" s="21"/>
      <c r="M19" s="3"/>
      <c r="N19" s="4"/>
    </row>
    <row r="20" spans="1:14" ht="16.5" x14ac:dyDescent="0.3">
      <c r="A20" s="22" t="s">
        <v>24</v>
      </c>
      <c r="B20" s="22">
        <f>B19*0.98</f>
        <v>10762083.15</v>
      </c>
      <c r="C20" s="22"/>
      <c r="D20" s="22"/>
      <c r="E20" s="28">
        <f>E17*E15</f>
        <v>5662530</v>
      </c>
      <c r="F20" s="28"/>
      <c r="G20" s="21"/>
      <c r="M20" s="3"/>
      <c r="N20" s="4"/>
    </row>
    <row r="21" spans="1:14" ht="16.5" x14ac:dyDescent="0.3">
      <c r="A21" s="22" t="s">
        <v>23</v>
      </c>
      <c r="B21" s="22">
        <f>B19*0.8</f>
        <v>8785374</v>
      </c>
      <c r="C21" s="22"/>
      <c r="D21" s="22"/>
      <c r="E21" s="28">
        <f>E20*0.98</f>
        <v>5549279.3999999994</v>
      </c>
      <c r="F21" s="28">
        <f>E21*0.9</f>
        <v>4994351.46</v>
      </c>
      <c r="G21" s="21"/>
      <c r="M21" s="3"/>
      <c r="N21" s="4"/>
    </row>
    <row r="22" spans="1:14" ht="16.5" x14ac:dyDescent="0.3">
      <c r="A22" s="22" t="s">
        <v>12</v>
      </c>
      <c r="B22" s="22">
        <f>829*B4</f>
        <v>2238300</v>
      </c>
      <c r="C22" s="22"/>
      <c r="D22" s="22"/>
      <c r="E22" s="28">
        <f>E20*0.8</f>
        <v>4530024</v>
      </c>
      <c r="F22" s="28"/>
      <c r="G22" s="21"/>
      <c r="I22" s="21"/>
    </row>
    <row r="23" spans="1:14" ht="16.5" x14ac:dyDescent="0.3">
      <c r="A23" s="22" t="s">
        <v>16</v>
      </c>
      <c r="B23" s="22">
        <f>B19*0.03/12</f>
        <v>27454.293749999997</v>
      </c>
      <c r="C23" s="22"/>
      <c r="D23" s="22"/>
      <c r="E23" s="28">
        <f>510*E4</f>
        <v>1173000</v>
      </c>
      <c r="F23" s="28"/>
    </row>
    <row r="24" spans="1:14" x14ac:dyDescent="0.25">
      <c r="B24" s="23"/>
      <c r="E24" s="30">
        <f>E20*0.03/12</f>
        <v>14156.324999999999</v>
      </c>
      <c r="F24" s="30"/>
    </row>
    <row r="25" spans="1:14" x14ac:dyDescent="0.25">
      <c r="B25" s="23">
        <v>1.07</v>
      </c>
      <c r="E25" s="30">
        <v>57.6</v>
      </c>
      <c r="F25" s="30"/>
    </row>
    <row r="27" spans="1:14" x14ac:dyDescent="0.25">
      <c r="C27" t="s">
        <v>14</v>
      </c>
    </row>
    <row r="28" spans="1:14" x14ac:dyDescent="0.25">
      <c r="B28" s="24" t="s">
        <v>15</v>
      </c>
      <c r="C28" s="5" t="s">
        <v>20</v>
      </c>
      <c r="D28" s="5" t="s">
        <v>25</v>
      </c>
      <c r="E28" s="5" t="s">
        <v>11</v>
      </c>
      <c r="F28" s="5" t="s">
        <v>17</v>
      </c>
      <c r="G28" s="5" t="s">
        <v>18</v>
      </c>
      <c r="H28" s="5" t="s">
        <v>19</v>
      </c>
      <c r="I28" s="5"/>
    </row>
    <row r="29" spans="1:14" x14ac:dyDescent="0.25">
      <c r="B29" s="24">
        <v>760</v>
      </c>
      <c r="C29" s="5">
        <f>B29*1.2</f>
        <v>912</v>
      </c>
      <c r="D29" s="5"/>
      <c r="E29" s="6">
        <v>9200000</v>
      </c>
      <c r="F29" s="6">
        <f t="shared" ref="F29:F34" si="0">E29/B29</f>
        <v>12105.263157894737</v>
      </c>
      <c r="G29" s="6">
        <f t="shared" ref="G29:G33" si="1">E29/C29</f>
        <v>10087.719298245614</v>
      </c>
      <c r="H29" s="5" t="e">
        <f>E29/D29</f>
        <v>#DIV/0!</v>
      </c>
      <c r="I29" s="5"/>
    </row>
    <row r="30" spans="1:14" x14ac:dyDescent="0.25">
      <c r="B30" s="24">
        <v>595</v>
      </c>
      <c r="C30" s="5"/>
      <c r="D30" s="5"/>
      <c r="E30" s="6">
        <v>7500000</v>
      </c>
      <c r="F30" s="6">
        <f t="shared" si="0"/>
        <v>12605.042016806723</v>
      </c>
      <c r="G30" s="6" t="e">
        <f t="shared" si="1"/>
        <v>#DIV/0!</v>
      </c>
      <c r="H30" s="5" t="e">
        <f>E30/D30</f>
        <v>#DIV/0!</v>
      </c>
      <c r="I30" s="5"/>
    </row>
    <row r="31" spans="1:14" x14ac:dyDescent="0.25">
      <c r="B31" s="24">
        <f>C31/1.2</f>
        <v>659.72222222222229</v>
      </c>
      <c r="C31" s="5">
        <f>D31/1.2</f>
        <v>791.66666666666674</v>
      </c>
      <c r="D31">
        <v>950</v>
      </c>
      <c r="E31" s="7">
        <v>8500000</v>
      </c>
      <c r="F31" s="7">
        <f t="shared" si="0"/>
        <v>12884.210526315788</v>
      </c>
      <c r="G31" s="6">
        <f t="shared" si="1"/>
        <v>10736.842105263157</v>
      </c>
      <c r="H31" s="5">
        <f>E31/D31</f>
        <v>8947.3684210526317</v>
      </c>
      <c r="I31" s="6">
        <f>C15/F31</f>
        <v>0</v>
      </c>
    </row>
    <row r="32" spans="1:14" x14ac:dyDescent="0.25">
      <c r="A32" t="s">
        <v>35</v>
      </c>
      <c r="B32" s="17">
        <f>66*10.764</f>
        <v>710.42399999999998</v>
      </c>
      <c r="C32" s="5">
        <f>B32*1.2</f>
        <v>852.50879999999995</v>
      </c>
      <c r="E32" s="7">
        <f>7500000+525000+30000</f>
        <v>8055000</v>
      </c>
      <c r="F32" s="7">
        <f t="shared" si="0"/>
        <v>11338.299381777642</v>
      </c>
      <c r="G32" s="7">
        <f t="shared" si="1"/>
        <v>9448.5828181480356</v>
      </c>
      <c r="H32" s="7" t="e">
        <f>E32/#REF!</f>
        <v>#REF!</v>
      </c>
      <c r="I32" s="6">
        <f>B15/F32</f>
        <v>1.1811736089385476</v>
      </c>
    </row>
    <row r="33" spans="1:9" x14ac:dyDescent="0.25">
      <c r="B33" s="17">
        <v>439</v>
      </c>
      <c r="C33" s="5">
        <f>B33*1.2</f>
        <v>526.79999999999995</v>
      </c>
      <c r="E33" s="25">
        <f>5500000+330000+30000</f>
        <v>5860000</v>
      </c>
      <c r="F33" s="7">
        <f t="shared" si="0"/>
        <v>13348.519362186787</v>
      </c>
      <c r="G33" s="7">
        <f t="shared" si="1"/>
        <v>11123.766135155658</v>
      </c>
      <c r="H33" s="7" t="e">
        <f>E33/#REF!</f>
        <v>#REF!</v>
      </c>
      <c r="I33" s="6">
        <f>C15/F33</f>
        <v>0</v>
      </c>
    </row>
    <row r="34" spans="1:9" x14ac:dyDescent="0.25">
      <c r="B34" s="17">
        <v>830</v>
      </c>
      <c r="C34" s="5">
        <f>B34*1.2</f>
        <v>996</v>
      </c>
      <c r="E34" s="7">
        <v>9500000</v>
      </c>
      <c r="F34" s="7">
        <f t="shared" si="0"/>
        <v>11445.783132530121</v>
      </c>
    </row>
    <row r="35" spans="1:9" x14ac:dyDescent="0.25">
      <c r="H35" s="4"/>
    </row>
    <row r="36" spans="1:9" x14ac:dyDescent="0.25">
      <c r="H36" s="4"/>
    </row>
    <row r="38" spans="1:9" ht="15.75" x14ac:dyDescent="0.25">
      <c r="A38" s="8"/>
    </row>
    <row r="39" spans="1:9" ht="15.75" x14ac:dyDescent="0.25">
      <c r="A39" s="8"/>
    </row>
    <row r="40" spans="1:9" ht="15.75" x14ac:dyDescent="0.25">
      <c r="A40" s="8"/>
    </row>
    <row r="41" spans="1:9" ht="15.75" x14ac:dyDescent="0.25">
      <c r="A41" s="8"/>
      <c r="D41" s="4"/>
    </row>
    <row r="42" spans="1:9" ht="15.75" x14ac:dyDescent="0.25">
      <c r="A42" s="8"/>
      <c r="D42" s="4"/>
    </row>
    <row r="43" spans="1:9" ht="15.75" x14ac:dyDescent="0.25">
      <c r="A43" s="8"/>
    </row>
    <row r="44" spans="1:9" ht="15.75" x14ac:dyDescent="0.25">
      <c r="A44" s="8"/>
    </row>
    <row r="64" spans="3:5" x14ac:dyDescent="0.25">
      <c r="C64" s="4"/>
      <c r="D64" s="4"/>
      <c r="E64" s="4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P4" workbookViewId="0">
      <selection activeCell="AK22" sqref="AK2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>
      <selection activeCell="R1" sqref="R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topLeftCell="N1" workbookViewId="0">
      <selection activeCell="M2" sqref="M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10" workbookViewId="0">
      <selection activeCell="W20" sqref="W20"/>
    </sheetView>
  </sheetViews>
  <sheetFormatPr defaultRowHeight="15" x14ac:dyDescent="0.25"/>
  <sheetData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A5"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Sheet1</vt:lpstr>
      <vt:lpstr>Sheet7</vt:lpstr>
      <vt:lpstr>Sheet3</vt:lpstr>
      <vt:lpstr>Sheet4</vt:lpstr>
      <vt:lpstr>Sheet5</vt:lpstr>
      <vt:lpstr>Sheet6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2025-03-17T08:37:51Z</dcterms:modified>
</cp:coreProperties>
</file>