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SBI\RACPC Kalyan\Nargis Perween\"/>
    </mc:Choice>
  </mc:AlternateContent>
  <xr:revisionPtr revIDLastSave="0" documentId="13_ncr:1_{F2059BEE-22BB-4A84-984C-19B478469F1B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Depreciation" sheetId="13" r:id="rId1"/>
    <sheet name="20-20" sheetId="4" r:id="rId2"/>
    <sheet name="Sheet4" sheetId="16" r:id="rId3"/>
    <sheet name="Sheet5" sheetId="17" r:id="rId4"/>
    <sheet name="Sheet6" sheetId="18" r:id="rId5"/>
    <sheet name="Sheet7" sheetId="19" r:id="rId6"/>
    <sheet name="Area page" sheetId="20" r:id="rId7"/>
    <sheet name="Sheet9" sheetId="21" r:id="rId8"/>
    <sheet name="Sheet10" sheetId="22" r:id="rId9"/>
    <sheet name="Sheet11" sheetId="23" r:id="rId10"/>
    <sheet name="Sheet12" sheetId="24" r:id="rId11"/>
    <sheet name="Sheet3" sheetId="26" r:id="rId12"/>
    <sheet name="Sheet14" sheetId="28" r:id="rId13"/>
  </sheets>
  <calcPr calcId="191029"/>
</workbook>
</file>

<file path=xl/calcChain.xml><?xml version="1.0" encoding="utf-8"?>
<calcChain xmlns="http://schemas.openxmlformats.org/spreadsheetml/2006/main">
  <c r="F10" i="4" l="1"/>
  <c r="C10" i="4"/>
  <c r="G10" i="4" s="1"/>
  <c r="G9" i="4"/>
  <c r="D9" i="4"/>
  <c r="H9" i="4" s="1"/>
  <c r="B9" i="4"/>
  <c r="F9" i="4" s="1"/>
  <c r="G8" i="4"/>
  <c r="D8" i="4"/>
  <c r="H8" i="4" s="1"/>
  <c r="B8" i="4"/>
  <c r="F8" i="4" s="1"/>
  <c r="X37" i="4"/>
  <c r="X35" i="4"/>
  <c r="X20" i="4"/>
  <c r="B17" i="4"/>
  <c r="C16" i="4"/>
  <c r="B16" i="4"/>
  <c r="V5" i="4"/>
  <c r="C4" i="4"/>
  <c r="C5" i="4"/>
  <c r="C6" i="4"/>
  <c r="C11" i="4"/>
  <c r="C3" i="4"/>
  <c r="H39" i="4"/>
  <c r="H36" i="4"/>
  <c r="R34" i="4"/>
  <c r="Q30" i="4"/>
  <c r="B14" i="13"/>
  <c r="B15" i="13" s="1"/>
  <c r="O10" i="13"/>
  <c r="O11" i="13" s="1"/>
  <c r="O12" i="13" s="1"/>
  <c r="O13" i="13" s="1"/>
  <c r="O14" i="13" s="1"/>
  <c r="O15" i="13" s="1"/>
  <c r="O16" i="13" s="1"/>
  <c r="O17" i="13" s="1"/>
  <c r="O18" i="13" s="1"/>
  <c r="O19" i="13" s="1"/>
  <c r="O20" i="13" s="1"/>
  <c r="O21" i="13" s="1"/>
  <c r="O22" i="13" s="1"/>
  <c r="O23" i="13" s="1"/>
  <c r="O24" i="13" s="1"/>
  <c r="O25" i="13" s="1"/>
  <c r="O26" i="13" s="1"/>
  <c r="O27" i="13" s="1"/>
  <c r="O28" i="13" s="1"/>
  <c r="O29" i="13" s="1"/>
  <c r="O30" i="13" s="1"/>
  <c r="O31" i="13" s="1"/>
  <c r="O32" i="13" s="1"/>
  <c r="O33" i="13" s="1"/>
  <c r="O34" i="13" s="1"/>
  <c r="O35" i="13" s="1"/>
  <c r="O36" i="13" s="1"/>
  <c r="O37" i="13" s="1"/>
  <c r="O38" i="13" s="1"/>
  <c r="O39" i="13" s="1"/>
  <c r="O40" i="13" s="1"/>
  <c r="O41" i="13" s="1"/>
  <c r="O42" i="13" s="1"/>
  <c r="O43" i="13" s="1"/>
  <c r="O44" i="13" s="1"/>
  <c r="O45" i="13" s="1"/>
  <c r="O46" i="13" s="1"/>
  <c r="O47" i="13" s="1"/>
  <c r="O48" i="13" s="1"/>
  <c r="O49" i="13" s="1"/>
  <c r="O50" i="13" s="1"/>
  <c r="O51" i="13" s="1"/>
  <c r="O52" i="13" s="1"/>
  <c r="O53" i="13" s="1"/>
  <c r="O54" i="13" s="1"/>
  <c r="O55" i="13" s="1"/>
  <c r="O56" i="13" s="1"/>
  <c r="O57" i="13" s="1"/>
  <c r="O58" i="13" s="1"/>
  <c r="O59" i="13" s="1"/>
  <c r="O60" i="13" s="1"/>
  <c r="O61" i="13" s="1"/>
  <c r="O62" i="13" s="1"/>
  <c r="O63" i="13" s="1"/>
  <c r="C8" i="13"/>
  <c r="B5" i="13"/>
  <c r="B7" i="13" s="1"/>
  <c r="C9" i="13" s="1"/>
  <c r="B10" i="13" s="1"/>
  <c r="D10" i="13" s="1"/>
  <c r="D2" i="13"/>
  <c r="C2" i="13"/>
  <c r="V26" i="4"/>
  <c r="Q19" i="4"/>
  <c r="Q18" i="4"/>
  <c r="D10" i="4" l="1"/>
  <c r="H10" i="4" s="1"/>
  <c r="D5" i="13"/>
  <c r="P12" i="4"/>
  <c r="Q12" i="4" s="1"/>
  <c r="P11" i="4"/>
  <c r="Q11" i="4" s="1"/>
  <c r="P10" i="4"/>
  <c r="Q10" i="4" s="1"/>
  <c r="P9" i="4"/>
  <c r="Q9" i="4" s="1"/>
  <c r="P8" i="4"/>
  <c r="Q8" i="4" s="1"/>
  <c r="P7" i="4"/>
  <c r="P6" i="4"/>
  <c r="P5" i="4"/>
  <c r="P4" i="4"/>
  <c r="P3" i="4"/>
  <c r="P21" i="4"/>
  <c r="Q21" i="4" s="1"/>
  <c r="P20" i="4"/>
  <c r="Q20" i="4" s="1"/>
  <c r="P19" i="4"/>
  <c r="P18" i="4"/>
  <c r="P17" i="4"/>
  <c r="P16" i="4"/>
  <c r="P22" i="4" l="1"/>
  <c r="Q22" i="4" s="1"/>
  <c r="P23" i="4" l="1"/>
  <c r="Q23" i="4" s="1"/>
  <c r="P13" i="4" l="1"/>
  <c r="Q13" i="4" s="1"/>
  <c r="P24" i="4"/>
  <c r="Q24" i="4" s="1"/>
  <c r="V10" i="4" l="1"/>
  <c r="V8" i="4" l="1"/>
  <c r="V16" i="4"/>
  <c r="V12" i="4" l="1"/>
  <c r="V13" i="4" l="1"/>
  <c r="V14" i="4" s="1"/>
  <c r="V15" i="4" s="1"/>
  <c r="V18" i="4" s="1"/>
  <c r="A6" i="4"/>
  <c r="I6" i="4"/>
  <c r="J6" i="4"/>
  <c r="V21" i="4" l="1"/>
  <c r="G6" i="4"/>
  <c r="D6" i="4"/>
  <c r="H6" i="4" s="1"/>
  <c r="F6" i="4"/>
  <c r="V23" i="4" l="1"/>
  <c r="V24" i="4" s="1"/>
  <c r="P25" i="4"/>
  <c r="Q25" i="4" s="1"/>
  <c r="V28" i="4" l="1"/>
  <c r="U36" i="4"/>
  <c r="U37" i="4"/>
  <c r="V25" i="4"/>
  <c r="U38" i="4" s="1"/>
  <c r="J18" i="4"/>
  <c r="I18" i="4"/>
  <c r="A18" i="4"/>
  <c r="C17" i="4"/>
  <c r="J17" i="4"/>
  <c r="I17" i="4"/>
  <c r="A17" i="4"/>
  <c r="J16" i="4"/>
  <c r="I16" i="4"/>
  <c r="A16" i="4"/>
  <c r="D16" i="4" l="1"/>
  <c r="H16" i="4" s="1"/>
  <c r="G17" i="4"/>
  <c r="F16" i="4"/>
  <c r="F17" i="4"/>
  <c r="D17" i="4" l="1"/>
  <c r="H17" i="4" s="1"/>
  <c r="G16" i="4"/>
  <c r="P14" i="4"/>
  <c r="Q14" i="4" s="1"/>
  <c r="J14" i="4" l="1"/>
  <c r="I14" i="4"/>
  <c r="E14" i="4"/>
  <c r="B14" i="4"/>
  <c r="A14" i="4"/>
  <c r="J13" i="4"/>
  <c r="I13" i="4"/>
  <c r="E13" i="4"/>
  <c r="B13" i="4"/>
  <c r="C13" i="4" s="1"/>
  <c r="A13" i="4"/>
  <c r="E55" i="17"/>
  <c r="E56" i="17"/>
  <c r="C14" i="4" l="1"/>
  <c r="D14" i="4" s="1"/>
  <c r="H14" i="4" s="1"/>
  <c r="G14" i="4"/>
  <c r="D13" i="4"/>
  <c r="H13" i="4" s="1"/>
  <c r="G13" i="4"/>
  <c r="F13" i="4"/>
  <c r="F14" i="4"/>
  <c r="B12" i="4" l="1"/>
  <c r="J12" i="4"/>
  <c r="I12" i="4"/>
  <c r="E12" i="4"/>
  <c r="A12" i="4"/>
  <c r="B11" i="4"/>
  <c r="J11" i="4"/>
  <c r="I11" i="4"/>
  <c r="E11" i="4"/>
  <c r="A11" i="4"/>
  <c r="J10" i="4"/>
  <c r="I10" i="4"/>
  <c r="A10" i="4"/>
  <c r="J9" i="4"/>
  <c r="I9" i="4"/>
  <c r="A9" i="4"/>
  <c r="J8" i="4"/>
  <c r="I8" i="4"/>
  <c r="A8" i="4"/>
  <c r="C12" i="4" l="1"/>
  <c r="D12" i="4" s="1"/>
  <c r="H12" i="4" s="1"/>
  <c r="D11" i="4"/>
  <c r="H11" i="4" s="1"/>
  <c r="F11" i="4"/>
  <c r="F12" i="4"/>
  <c r="G12" i="4" l="1"/>
  <c r="G11" i="4"/>
  <c r="J5" i="4"/>
  <c r="I5" i="4"/>
  <c r="A5" i="4"/>
  <c r="J4" i="4"/>
  <c r="I4" i="4"/>
  <c r="A4" i="4"/>
  <c r="J3" i="4"/>
  <c r="I3" i="4"/>
  <c r="A3" i="4"/>
  <c r="F5" i="4" l="1"/>
  <c r="D3" i="4"/>
  <c r="H3" i="4" s="1"/>
  <c r="G3" i="4"/>
  <c r="F3" i="4"/>
  <c r="G4" i="4"/>
  <c r="D4" i="4"/>
  <c r="F4" i="4"/>
  <c r="D5" i="4"/>
  <c r="H5" i="4" s="1"/>
  <c r="G5" i="4"/>
  <c r="J7" i="4" l="1"/>
  <c r="I7" i="4"/>
  <c r="A7" i="4"/>
  <c r="D7" i="4" l="1"/>
  <c r="H7" i="4" s="1"/>
  <c r="F7" i="4"/>
  <c r="B25" i="4"/>
  <c r="J25" i="4"/>
  <c r="I25" i="4"/>
  <c r="E25" i="4"/>
  <c r="A25" i="4"/>
  <c r="B24" i="4"/>
  <c r="J24" i="4"/>
  <c r="I24" i="4"/>
  <c r="E24" i="4"/>
  <c r="A24" i="4"/>
  <c r="B23" i="4"/>
  <c r="J23" i="4"/>
  <c r="I23" i="4"/>
  <c r="A23" i="4"/>
  <c r="J22" i="4"/>
  <c r="I22" i="4"/>
  <c r="A22" i="4"/>
  <c r="J21" i="4"/>
  <c r="I21" i="4"/>
  <c r="A21" i="4"/>
  <c r="J20" i="4"/>
  <c r="I20" i="4"/>
  <c r="A20" i="4"/>
  <c r="J19" i="4"/>
  <c r="I19" i="4"/>
  <c r="A19" i="4"/>
  <c r="C24" i="4" l="1"/>
  <c r="D24" i="4" s="1"/>
  <c r="H24" i="4" s="1"/>
  <c r="C21" i="4"/>
  <c r="G21" i="4" s="1"/>
  <c r="C22" i="4"/>
  <c r="D22" i="4" s="1"/>
  <c r="H22" i="4" s="1"/>
  <c r="C25" i="4"/>
  <c r="D25" i="4" s="1"/>
  <c r="H25" i="4" s="1"/>
  <c r="C23" i="4"/>
  <c r="D23" i="4" s="1"/>
  <c r="H23" i="4" s="1"/>
  <c r="G7" i="4"/>
  <c r="F21" i="4"/>
  <c r="F22" i="4"/>
  <c r="F23" i="4"/>
  <c r="F24" i="4"/>
  <c r="F25" i="4"/>
  <c r="G23" i="4"/>
  <c r="G24" i="4"/>
  <c r="G22" i="4" l="1"/>
  <c r="D21" i="4"/>
  <c r="H21" i="4" s="1"/>
  <c r="G25" i="4"/>
</calcChain>
</file>

<file path=xl/sharedStrings.xml><?xml version="1.0" encoding="utf-8"?>
<sst xmlns="http://schemas.openxmlformats.org/spreadsheetml/2006/main" count="99" uniqueCount="83">
  <si>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</si>
  <si>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</si>
  <si>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</si>
  <si>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</si>
  <si>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</si>
  <si>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</si>
  <si>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</si>
  <si>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</si>
  <si>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</si>
  <si>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Saleable area (20 + 20%)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</si>
  <si>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</si>
  <si>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</si>
  <si>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</si>
  <si>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</si>
  <si>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</si>
  <si>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</si>
  <si>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</si>
  <si>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</si>
  <si>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</si>
  <si>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</si>
  <si>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</si>
  <si>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</si>
  <si>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</si>
  <si>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</si>
  <si>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</si>
  <si>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</si>
  <si>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Price Indicators</t>
  </si>
  <si>
    <t>Index-II</t>
  </si>
  <si>
    <t>TOTAL FMV</t>
  </si>
  <si>
    <t>sq.ft</t>
  </si>
  <si>
    <t>Fair Market Value</t>
  </si>
  <si>
    <t xml:space="preserve">Measured carpet </t>
  </si>
  <si>
    <t>Rate on Built up  area (10%)</t>
  </si>
  <si>
    <t>Built up area (10%)</t>
  </si>
  <si>
    <t>Depreciation (100-10)X24/60</t>
  </si>
  <si>
    <t>rate on C.A</t>
  </si>
  <si>
    <t>As per O.C</t>
  </si>
  <si>
    <t>Sq. M.</t>
  </si>
  <si>
    <t>Sq. Ft.</t>
  </si>
  <si>
    <t>As per Agreement</t>
  </si>
  <si>
    <t>CA</t>
  </si>
  <si>
    <t>FB</t>
  </si>
  <si>
    <t>Tot CA</t>
  </si>
  <si>
    <t>FMV</t>
  </si>
  <si>
    <t>SBI (RACPC Branch)</t>
  </si>
  <si>
    <t>Flat No. ---</t>
  </si>
  <si>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</si>
  <si>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</si>
  <si>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</si>
  <si>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</si>
  <si>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</si>
  <si>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</si>
  <si>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>Increased 5% for Higher floor (5th -10th Floor)</t>
  </si>
  <si>
    <t>Mumbai</t>
  </si>
  <si>
    <t>Thane</t>
  </si>
  <si>
    <t>Guideline Rate (New Property) -A</t>
  </si>
  <si>
    <t>Sq. Mtr.</t>
  </si>
  <si>
    <t>(-) Land Cost - B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</si>
  <si>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</si>
  <si>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</si>
  <si>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</si>
  <si>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</si>
  <si>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</si>
  <si>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</si>
  <si>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</si>
  <si>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</si>
  <si>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</si>
  <si>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</si>
  <si>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</si>
  <si>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31 and above</t>
  </si>
  <si>
    <t>Year of Construction</t>
  </si>
  <si>
    <t>Age of the Building</t>
  </si>
  <si>
    <t>Life of the building estimated</t>
  </si>
  <si>
    <t>Lead No. - 14897</t>
  </si>
  <si>
    <t>SBI - RACPC Kalya Branch - Mrs. Nargis Perween - Residential Flat No. 203, 2nd Floor, Building No 6, Wing - B, Avadh Township , Vidyavikasini School , Village - Gokhiware, Taluka - Vasai, District - palghar, Vasai East, PIN Code - 401 208</t>
  </si>
  <si>
    <t>Mrs. Nargis Perween</t>
  </si>
  <si>
    <t>page</t>
  </si>
  <si>
    <t>SBUA</t>
  </si>
  <si>
    <t>SBUA -Flat No.203</t>
  </si>
  <si>
    <t xml:space="preserve">Agreement </t>
  </si>
  <si>
    <t>09.03.2022</t>
  </si>
  <si>
    <t>1 RK</t>
  </si>
  <si>
    <t>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</si>
</sst>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Arial"/>
      <family val="2"/>
    </font>
    <font>
      <b/>
      <sz val="12"/>
      <color rgb="FFFF0000"/>
      <name val="Calibri"/>
      <family val="2"/>
      <scheme val="minor"/>
    </font>
    <font>
      <sz val="22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43" fontId="0" fillId="0" borderId="0" xfId="0" applyNumberFormat="1"/>
    <xf numFmtId="43" fontId="6" fillId="0" borderId="0" xfId="1" applyFont="1" applyFill="1" applyBorder="1"/>
    <xf numFmtId="43" fontId="5" fillId="0" borderId="0" xfId="1" applyFont="1" applyFill="1" applyBorder="1"/>
    <xf numFmtId="43" fontId="6" fillId="0" borderId="4" xfId="1" applyFont="1" applyFill="1" applyBorder="1"/>
    <xf numFmtId="0" fontId="5" fillId="0" borderId="3" xfId="0" applyFont="1" applyBorder="1"/>
    <xf numFmtId="0" fontId="6" fillId="0" borderId="4" xfId="0" applyFont="1" applyBorder="1"/>
    <xf numFmtId="0" fontId="7" fillId="0" borderId="3" xfId="0" applyFont="1" applyBorder="1"/>
    <xf numFmtId="0" fontId="8" fillId="0" borderId="4" xfId="0" applyFont="1" applyBorder="1"/>
    <xf numFmtId="0" fontId="2" fillId="0" borderId="3" xfId="0" applyFont="1" applyBorder="1"/>
    <xf numFmtId="43" fontId="9" fillId="0" borderId="4" xfId="0" applyNumberFormat="1" applyFont="1" applyBorder="1"/>
    <xf numFmtId="0" fontId="9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4" fillId="0" borderId="0" xfId="0" applyFont="1" applyAlignment="1">
      <alignment horizontal="center" vertical="center"/>
    </xf>
    <xf numFmtId="2" fontId="0" fillId="0" borderId="0" xfId="0" applyNumberFormat="1" applyAlignment="1">
      <alignment wrapText="1"/>
    </xf>
    <xf numFmtId="2" fontId="0" fillId="0" borderId="0" xfId="0" applyNumberFormat="1"/>
    <xf numFmtId="2" fontId="6" fillId="0" borderId="0" xfId="1" applyNumberFormat="1" applyFont="1" applyFill="1" applyBorder="1"/>
    <xf numFmtId="2" fontId="0" fillId="0" borderId="6" xfId="0" applyNumberFormat="1" applyBorder="1"/>
    <xf numFmtId="43" fontId="6" fillId="0" borderId="0" xfId="1" applyFont="1" applyBorder="1"/>
    <xf numFmtId="43" fontId="5" fillId="0" borderId="1" xfId="1" applyFont="1" applyFill="1" applyBorder="1"/>
    <xf numFmtId="2" fontId="6" fillId="0" borderId="1" xfId="1" applyNumberFormat="1" applyFont="1" applyFill="1" applyBorder="1"/>
    <xf numFmtId="0" fontId="5" fillId="0" borderId="0" xfId="0" applyFont="1"/>
    <xf numFmtId="0" fontId="7" fillId="0" borderId="0" xfId="0" applyFont="1"/>
    <xf numFmtId="2" fontId="9" fillId="0" borderId="0" xfId="0" applyNumberFormat="1" applyFont="1"/>
    <xf numFmtId="2" fontId="12" fillId="0" borderId="0" xfId="0" applyNumberFormat="1" applyFont="1" applyAlignment="1">
      <alignment wrapText="1"/>
    </xf>
    <xf numFmtId="43" fontId="2" fillId="0" borderId="0" xfId="0" applyNumberFormat="1" applyFont="1"/>
    <xf numFmtId="0" fontId="6" fillId="0" borderId="0" xfId="0" applyFont="1"/>
    <xf numFmtId="10" fontId="6" fillId="0" borderId="0" xfId="0" applyNumberFormat="1" applyFont="1"/>
    <xf numFmtId="0" fontId="8" fillId="0" borderId="0" xfId="0" applyFont="1"/>
    <xf numFmtId="43" fontId="9" fillId="0" borderId="0" xfId="0" applyNumberFormat="1" applyFont="1"/>
    <xf numFmtId="0" fontId="9" fillId="0" borderId="0" xfId="0" applyFont="1"/>
    <xf numFmtId="0" fontId="11" fillId="0" borderId="0" xfId="0" applyFont="1"/>
    <xf numFmtId="0" fontId="8" fillId="0" borderId="0" xfId="0" applyFont="1" applyAlignment="1">
      <alignment horizontal="right"/>
    </xf>
    <xf numFmtId="0" fontId="5" fillId="0" borderId="8" xfId="0" applyFont="1" applyBorder="1"/>
    <xf numFmtId="0" fontId="5" fillId="0" borderId="3" xfId="0" applyFont="1" applyBorder="1" applyAlignment="1">
      <alignment wrapText="1"/>
    </xf>
    <xf numFmtId="2" fontId="6" fillId="0" borderId="0" xfId="0" applyNumberFormat="1" applyFont="1"/>
    <xf numFmtId="9" fontId="5" fillId="0" borderId="0" xfId="0" applyNumberFormat="1" applyFont="1"/>
    <xf numFmtId="10" fontId="6" fillId="0" borderId="4" xfId="0" applyNumberFormat="1" applyFont="1" applyBorder="1"/>
    <xf numFmtId="43" fontId="6" fillId="0" borderId="0" xfId="0" applyNumberFormat="1" applyFont="1"/>
    <xf numFmtId="43" fontId="6" fillId="3" borderId="2" xfId="1" applyFont="1" applyFill="1" applyBorder="1"/>
    <xf numFmtId="0" fontId="13" fillId="3" borderId="3" xfId="0" applyFont="1" applyFill="1" applyBorder="1"/>
    <xf numFmtId="0" fontId="13" fillId="3" borderId="0" xfId="0" applyFont="1" applyFill="1"/>
    <xf numFmtId="2" fontId="13" fillId="3" borderId="0" xfId="0" applyNumberFormat="1" applyFont="1" applyFill="1"/>
    <xf numFmtId="0" fontId="13" fillId="3" borderId="4" xfId="0" applyFont="1" applyFill="1" applyBorder="1"/>
    <xf numFmtId="0" fontId="0" fillId="4" borderId="0" xfId="0" applyFill="1"/>
    <xf numFmtId="0" fontId="2" fillId="0" borderId="0" xfId="0" applyFont="1" applyAlignment="1">
      <alignment horizontal="center"/>
    </xf>
    <xf numFmtId="0" fontId="2" fillId="4" borderId="0" xfId="0" applyFont="1" applyFill="1" applyAlignment="1">
      <alignment horizontal="center"/>
    </xf>
    <xf numFmtId="1" fontId="2" fillId="4" borderId="0" xfId="0" applyNumberFormat="1" applyFont="1" applyFill="1"/>
    <xf numFmtId="0" fontId="2" fillId="4" borderId="0" xfId="0" applyFont="1" applyFill="1" applyAlignment="1">
      <alignment horizontal="center" vertical="center"/>
    </xf>
    <xf numFmtId="2" fontId="2" fillId="4" borderId="0" xfId="0" applyNumberFormat="1" applyFont="1" applyFill="1" applyAlignment="1">
      <alignment horizontal="center"/>
    </xf>
    <xf numFmtId="0" fontId="2" fillId="4" borderId="0" xfId="0" applyFont="1" applyFill="1"/>
    <xf numFmtId="43" fontId="3" fillId="0" borderId="0" xfId="1" applyFont="1"/>
    <xf numFmtId="1" fontId="2" fillId="4" borderId="0" xfId="0" applyNumberFormat="1" applyFont="1" applyFill="1" applyAlignment="1">
      <alignment horizontal="center"/>
    </xf>
    <xf numFmtId="1" fontId="6" fillId="0" borderId="0" xfId="0" applyNumberFormat="1" applyFont="1"/>
    <xf numFmtId="43" fontId="14" fillId="0" borderId="9" xfId="1" applyFont="1" applyFill="1" applyBorder="1"/>
    <xf numFmtId="0" fontId="2" fillId="4" borderId="0" xfId="0" applyFont="1" applyFill="1" applyAlignment="1">
      <alignment wrapText="1"/>
    </xf>
    <xf numFmtId="0" fontId="0" fillId="0" borderId="0" xfId="0" applyAlignment="1">
      <alignment horizontal="center"/>
    </xf>
    <xf numFmtId="0" fontId="0" fillId="0" borderId="9" xfId="0" applyBorder="1"/>
    <xf numFmtId="43" fontId="0" fillId="0" borderId="9" xfId="1" applyFont="1" applyBorder="1"/>
    <xf numFmtId="0" fontId="15" fillId="0" borderId="12" xfId="0" applyFont="1" applyBorder="1" applyAlignment="1">
      <alignment horizontal="center" wrapText="1"/>
    </xf>
    <xf numFmtId="0" fontId="15" fillId="0" borderId="13" xfId="0" applyFont="1" applyBorder="1" applyAlignment="1">
      <alignment horizontal="center" wrapText="1"/>
    </xf>
    <xf numFmtId="0" fontId="0" fillId="0" borderId="14" xfId="0" applyBorder="1"/>
    <xf numFmtId="0" fontId="15" fillId="0" borderId="14" xfId="0" applyFont="1" applyBorder="1" applyAlignment="1">
      <alignment wrapText="1"/>
    </xf>
    <xf numFmtId="0" fontId="0" fillId="0" borderId="15" xfId="0" applyBorder="1"/>
    <xf numFmtId="0" fontId="15" fillId="0" borderId="10" xfId="0" applyFont="1" applyBorder="1"/>
    <xf numFmtId="0" fontId="0" fillId="0" borderId="16" xfId="0" applyBorder="1"/>
    <xf numFmtId="0" fontId="0" fillId="0" borderId="11" xfId="0" applyBorder="1"/>
    <xf numFmtId="0" fontId="15" fillId="0" borderId="17" xfId="0" applyFont="1" applyBorder="1" applyAlignment="1">
      <alignment horizontal="center" wrapText="1"/>
    </xf>
    <xf numFmtId="0" fontId="15" fillId="0" borderId="18" xfId="0" applyFont="1" applyBorder="1" applyAlignment="1">
      <alignment horizontal="center" wrapText="1"/>
    </xf>
    <xf numFmtId="0" fontId="0" fillId="0" borderId="19" xfId="0" applyBorder="1"/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5" fillId="0" borderId="12" xfId="0" applyFont="1" applyBorder="1" applyAlignment="1">
      <alignment wrapText="1"/>
    </xf>
    <xf numFmtId="0" fontId="0" fillId="0" borderId="21" xfId="0" applyBorder="1"/>
    <xf numFmtId="43" fontId="0" fillId="4" borderId="9" xfId="1" applyFont="1" applyFill="1" applyBorder="1"/>
    <xf numFmtId="0" fontId="0" fillId="4" borderId="9" xfId="0" applyFill="1" applyBorder="1"/>
    <xf numFmtId="43" fontId="0" fillId="4" borderId="9" xfId="0" applyNumberFormat="1" applyFill="1" applyBorder="1"/>
    <xf numFmtId="0" fontId="0" fillId="0" borderId="20" xfId="0" applyBorder="1"/>
    <xf numFmtId="0" fontId="15" fillId="0" borderId="17" xfId="0" applyFont="1" applyBorder="1" applyAlignment="1">
      <alignment horizontal="right" wrapText="1"/>
    </xf>
    <xf numFmtId="0" fontId="2" fillId="0" borderId="19" xfId="0" applyFont="1" applyBorder="1"/>
    <xf numFmtId="0" fontId="2" fillId="0" borderId="20" xfId="0" applyFont="1" applyBorder="1"/>
    <xf numFmtId="9" fontId="0" fillId="0" borderId="9" xfId="1" applyNumberFormat="1" applyFont="1" applyBorder="1"/>
    <xf numFmtId="9" fontId="0" fillId="4" borderId="9" xfId="0" applyNumberFormat="1" applyFill="1" applyBorder="1"/>
    <xf numFmtId="0" fontId="0" fillId="0" borderId="9" xfId="0" applyBorder="1" applyAlignment="1">
      <alignment wrapText="1"/>
    </xf>
    <xf numFmtId="0" fontId="0" fillId="0" borderId="19" xfId="0" quotePrefix="1" applyBorder="1"/>
    <xf numFmtId="9" fontId="0" fillId="0" borderId="20" xfId="0" applyNumberFormat="1" applyBorder="1"/>
    <xf numFmtId="17" fontId="0" fillId="0" borderId="19" xfId="0" quotePrefix="1" applyNumberFormat="1" applyBorder="1"/>
    <xf numFmtId="43" fontId="0" fillId="0" borderId="0" xfId="1" applyFont="1" applyBorder="1"/>
    <xf numFmtId="0" fontId="2" fillId="0" borderId="9" xfId="0" applyFont="1" applyBorder="1"/>
    <xf numFmtId="0" fontId="2" fillId="0" borderId="9" xfId="1" applyNumberFormat="1" applyFont="1" applyBorder="1"/>
    <xf numFmtId="0" fontId="0" fillId="0" borderId="22" xfId="0" applyBorder="1"/>
    <xf numFmtId="9" fontId="0" fillId="0" borderId="23" xfId="0" applyNumberFormat="1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16" fillId="0" borderId="9" xfId="0" applyFont="1" applyBorder="1"/>
    <xf numFmtId="164" fontId="0" fillId="0" borderId="0" xfId="1" applyNumberFormat="1" applyFont="1"/>
    <xf numFmtId="164" fontId="0" fillId="4" borderId="9" xfId="0" applyNumberFormat="1" applyFill="1" applyBorder="1"/>
    <xf numFmtId="0" fontId="15" fillId="0" borderId="28" xfId="0" applyFont="1" applyBorder="1" applyAlignment="1">
      <alignment horizontal="center" wrapText="1"/>
    </xf>
    <xf numFmtId="0" fontId="0" fillId="0" borderId="29" xfId="0" applyBorder="1" applyAlignment="1">
      <alignment horizontal="center"/>
    </xf>
    <xf numFmtId="0" fontId="15" fillId="0" borderId="0" xfId="0" applyFont="1" applyAlignment="1">
      <alignment horizontal="right" wrapText="1"/>
    </xf>
    <xf numFmtId="0" fontId="15" fillId="0" borderId="10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14" fillId="4" borderId="0" xfId="0" applyFont="1" applyFill="1" applyAlignment="1">
      <alignment horizontal="center"/>
    </xf>
    <xf numFmtId="0" fontId="14" fillId="0" borderId="9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5" fillId="0" borderId="3" xfId="0" applyFont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7" fillId="3" borderId="4" xfId="0" applyFont="1" applyFill="1" applyBorder="1" applyAlignment="1">
      <alignment horizontal="center"/>
    </xf>
    <xf numFmtId="43" fontId="2" fillId="4" borderId="0" xfId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429706</xdr:colOff>
      <xdr:row>43</xdr:row>
      <xdr:rowOff>48775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D23C74-2970-FF8E-5668-97F84BC46E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44906" cy="824027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25</xdr:col>
      <xdr:colOff>20074</xdr:colOff>
      <xdr:row>40</xdr:row>
      <xdr:rowOff>10590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E0CD58E-F0D2-0434-4F40-2A69E9DA99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0" y="0"/>
          <a:ext cx="7335274" cy="76305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14</xdr:col>
      <xdr:colOff>86843</xdr:colOff>
      <xdr:row>41</xdr:row>
      <xdr:rowOff>163038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15EA3A-4184-0D1C-C2A2-8A7B8AD53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8011643" cy="7973538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448929</xdr:colOff>
      <xdr:row>44</xdr:row>
      <xdr:rowOff>172644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35C909-2735-6571-5FFF-22F8B6659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983329" cy="8554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19</xdr:col>
      <xdr:colOff>401297</xdr:colOff>
      <xdr:row>44</xdr:row>
      <xdr:rowOff>105960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B1CF9-B1E9-D5A7-86FC-79970A4F94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0"/>
          <a:ext cx="8935697" cy="848796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0</xdr:row>
      <xdr:rowOff>0</xdr:rowOff>
    </xdr:from>
    <xdr:to>
      <xdr:col>35</xdr:col>
      <xdr:colOff>467981</xdr:colOff>
      <xdr:row>42</xdr:row>
      <xdr:rowOff>144012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78A3E4-6C39-4D58-CE20-D916D4AA3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801600" y="0"/>
          <a:ext cx="9002381" cy="8145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17</xdr:col>
      <xdr:colOff>439402</xdr:colOff>
      <xdr:row>43</xdr:row>
      <xdr:rowOff>182144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8B4321-26B1-6794-0976-8D56BD4DF4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0"/>
          <a:ext cx="8973802" cy="8373644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32</xdr:col>
      <xdr:colOff>344139</xdr:colOff>
      <xdr:row>45</xdr:row>
      <xdr:rowOff>10723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1C69BEC-185A-CF62-FA80-C74365CCE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72800" y="0"/>
          <a:ext cx="8878539" cy="85832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12</xdr:col>
      <xdr:colOff>19824</xdr:colOff>
      <xdr:row>41</xdr:row>
      <xdr:rowOff>29643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F5F525-5A32-40B4-A762-34EAB5B2C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41500" y="190500"/>
          <a:ext cx="5544324" cy="7649643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16</xdr:col>
      <xdr:colOff>146126</xdr:colOff>
      <xdr:row>83</xdr:row>
      <xdr:rowOff>48642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91C93A-1680-AA92-914A-CC7F9FEBE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41500" y="8572500"/>
          <a:ext cx="8125959" cy="7287642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86</xdr:row>
      <xdr:rowOff>0</xdr:rowOff>
    </xdr:from>
    <xdr:to>
      <xdr:col>13</xdr:col>
      <xdr:colOff>63307</xdr:colOff>
      <xdr:row>122</xdr:row>
      <xdr:rowOff>29536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93A095E-9919-5C7A-19FE-27C0D61222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41500" y="16383000"/>
          <a:ext cx="6201640" cy="68875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5"/>
  <sheetViews>
    <sheetView zoomScale="120" zoomScaleNormal="120" workbookViewId="0">
      <selection activeCell="D13" sqref="D13"/>
    </sheetView>
  </sheetViews>
  <sheetFormatPr defaultRowHeight="15" x14ac:dyDescent="0.25"/>
  <cols>
    <col min="1" max="1" width="42.42578125" bestFit="1" customWidth="1"/>
    <col min="2" max="2" width="12.7109375" bestFit="1" customWidth="1"/>
    <col min="3" max="3" width="13.7109375" customWidth="1"/>
    <col min="4" max="4" width="15.5703125" customWidth="1"/>
    <col min="5" max="5" width="6.42578125" bestFit="1" customWidth="1"/>
    <col min="6" max="6" width="11.5703125" bestFit="1" customWidth="1"/>
    <col min="7" max="7" width="12.7109375" bestFit="1" customWidth="1"/>
    <col min="8" max="8" width="4.5703125" bestFit="1" customWidth="1"/>
    <col min="9" max="9" width="12.28515625" bestFit="1" customWidth="1"/>
    <col min="10" max="10" width="12.5703125" bestFit="1" customWidth="1"/>
    <col min="11" max="11" width="12" bestFit="1" customWidth="1"/>
  </cols>
  <sheetData>
    <row r="1" spans="1:16" ht="15.75" thickBot="1" x14ac:dyDescent="0.3">
      <c r="F1" s="66"/>
      <c r="G1" s="66"/>
    </row>
    <row r="2" spans="1:16" ht="15.75" thickBot="1" x14ac:dyDescent="0.3">
      <c r="C2">
        <f>215620*0.5</f>
        <v>107810</v>
      </c>
      <c r="D2" s="9">
        <f>B3+C2</f>
        <v>323430</v>
      </c>
      <c r="F2" s="112" t="s">
        <v>46</v>
      </c>
      <c r="G2" s="113"/>
    </row>
    <row r="3" spans="1:16" ht="15.75" thickBot="1" x14ac:dyDescent="0.3">
      <c r="A3" s="67" t="s">
        <v>47</v>
      </c>
      <c r="B3" s="68">
        <v>215620</v>
      </c>
      <c r="C3" s="67"/>
      <c r="D3" s="67"/>
      <c r="E3" s="67"/>
      <c r="F3" s="69" t="s">
        <v>48</v>
      </c>
      <c r="G3" s="70" t="s">
        <v>49</v>
      </c>
      <c r="H3" s="71"/>
      <c r="J3" s="72" t="s">
        <v>50</v>
      </c>
      <c r="K3" s="73"/>
      <c r="M3" s="74" t="s">
        <v>51</v>
      </c>
      <c r="N3" s="75"/>
      <c r="O3" s="75"/>
      <c r="P3" s="76"/>
    </row>
    <row r="4" spans="1:16" ht="27" thickBot="1" x14ac:dyDescent="0.3">
      <c r="A4" s="67" t="s">
        <v>52</v>
      </c>
      <c r="B4" s="68">
        <v>107810</v>
      </c>
      <c r="C4" s="67"/>
      <c r="D4" s="67"/>
      <c r="E4" s="67"/>
      <c r="F4" s="77">
        <v>1</v>
      </c>
      <c r="G4" s="78">
        <v>0</v>
      </c>
      <c r="H4" s="79">
        <v>100</v>
      </c>
      <c r="J4" s="80" t="s">
        <v>53</v>
      </c>
      <c r="K4" s="81" t="s">
        <v>54</v>
      </c>
      <c r="M4" s="69" t="s">
        <v>48</v>
      </c>
      <c r="N4" s="82" t="s">
        <v>49</v>
      </c>
      <c r="O4" s="83"/>
    </row>
    <row r="5" spans="1:16" ht="15.75" thickBot="1" x14ac:dyDescent="0.3">
      <c r="A5" s="67" t="s">
        <v>55</v>
      </c>
      <c r="B5" s="84">
        <f>B3+B4</f>
        <v>323430</v>
      </c>
      <c r="C5" s="85" t="s">
        <v>56</v>
      </c>
      <c r="D5" s="86">
        <f>ROUND(B5/10.764,0)</f>
        <v>30047</v>
      </c>
      <c r="E5" s="85" t="s">
        <v>38</v>
      </c>
      <c r="F5" s="77">
        <v>2</v>
      </c>
      <c r="G5" s="78">
        <v>0</v>
      </c>
      <c r="H5" s="79">
        <v>100</v>
      </c>
      <c r="J5" s="79">
        <v>2554.8123374210331</v>
      </c>
      <c r="K5" s="87">
        <v>2248.2348569305091</v>
      </c>
      <c r="M5" s="77">
        <v>1</v>
      </c>
      <c r="N5" s="88">
        <v>0</v>
      </c>
      <c r="O5" s="79">
        <v>100</v>
      </c>
    </row>
    <row r="6" spans="1:16" ht="15.75" thickBot="1" x14ac:dyDescent="0.3">
      <c r="A6" s="67" t="s">
        <v>57</v>
      </c>
      <c r="B6" s="68">
        <v>18400</v>
      </c>
      <c r="C6" s="67"/>
      <c r="D6" s="67"/>
      <c r="E6" s="67"/>
      <c r="F6" s="77">
        <v>3</v>
      </c>
      <c r="G6" s="78">
        <v>5</v>
      </c>
      <c r="H6" s="79">
        <v>95</v>
      </c>
      <c r="J6" s="89" t="s">
        <v>2</v>
      </c>
      <c r="K6" s="90" t="s">
        <v>58</v>
      </c>
      <c r="M6" s="77">
        <v>2</v>
      </c>
      <c r="N6" s="88">
        <v>0</v>
      </c>
      <c r="O6" s="79">
        <v>100</v>
      </c>
    </row>
    <row r="7" spans="1:16" ht="15.75" thickBot="1" x14ac:dyDescent="0.3">
      <c r="A7" s="67" t="s">
        <v>59</v>
      </c>
      <c r="B7" s="84">
        <f>B5-B6</f>
        <v>305030</v>
      </c>
      <c r="C7" s="67"/>
      <c r="D7" s="67"/>
      <c r="E7" s="67"/>
      <c r="F7" s="77">
        <v>4</v>
      </c>
      <c r="G7" s="78">
        <v>5</v>
      </c>
      <c r="H7" s="79">
        <v>95</v>
      </c>
      <c r="J7" s="79" t="s">
        <v>60</v>
      </c>
      <c r="K7" s="87" t="s">
        <v>61</v>
      </c>
      <c r="M7" s="77">
        <v>3</v>
      </c>
      <c r="N7" s="88">
        <v>5</v>
      </c>
      <c r="O7" s="79">
        <v>95</v>
      </c>
    </row>
    <row r="8" spans="1:16" ht="15.75" thickBot="1" x14ac:dyDescent="0.3">
      <c r="A8" s="67" t="s">
        <v>62</v>
      </c>
      <c r="B8" s="91">
        <v>0.08</v>
      </c>
      <c r="C8" s="92">
        <f>1-B8</f>
        <v>0.92</v>
      </c>
      <c r="D8" s="67"/>
      <c r="E8" s="67"/>
      <c r="F8" s="77">
        <v>5</v>
      </c>
      <c r="G8" s="78">
        <v>5</v>
      </c>
      <c r="H8" s="79">
        <v>95</v>
      </c>
      <c r="J8" s="79"/>
      <c r="K8" s="87"/>
      <c r="M8" s="77">
        <v>4</v>
      </c>
      <c r="N8" s="88">
        <v>5</v>
      </c>
      <c r="O8" s="79">
        <v>95</v>
      </c>
    </row>
    <row r="9" spans="1:16" ht="15.75" thickBot="1" x14ac:dyDescent="0.3">
      <c r="A9" s="93" t="s">
        <v>63</v>
      </c>
      <c r="C9" s="84">
        <f>ROUND(B7*C8,0)</f>
        <v>280628</v>
      </c>
      <c r="D9" s="67"/>
      <c r="E9" s="67"/>
      <c r="F9" s="77">
        <v>6</v>
      </c>
      <c r="G9" s="78">
        <v>6</v>
      </c>
      <c r="H9" s="79">
        <v>94</v>
      </c>
      <c r="J9" s="94" t="s">
        <v>64</v>
      </c>
      <c r="K9" s="95">
        <v>0.05</v>
      </c>
      <c r="M9" s="77">
        <v>5</v>
      </c>
      <c r="N9" s="88">
        <v>5</v>
      </c>
      <c r="O9" s="79">
        <v>95</v>
      </c>
    </row>
    <row r="10" spans="1:16" ht="15.75" thickBot="1" x14ac:dyDescent="0.3">
      <c r="A10" s="67" t="s">
        <v>65</v>
      </c>
      <c r="B10" s="84">
        <f>B6+C9</f>
        <v>299028</v>
      </c>
      <c r="C10" s="85" t="s">
        <v>56</v>
      </c>
      <c r="D10" s="86">
        <f>ROUND(B10/10.764,0)</f>
        <v>27780</v>
      </c>
      <c r="E10" s="85" t="s">
        <v>38</v>
      </c>
      <c r="F10" s="77">
        <v>7</v>
      </c>
      <c r="G10" s="78">
        <v>7</v>
      </c>
      <c r="H10" s="79">
        <v>93</v>
      </c>
      <c r="J10" s="96" t="s">
        <v>66</v>
      </c>
      <c r="K10" s="95">
        <v>0.1</v>
      </c>
      <c r="M10" s="77">
        <v>6</v>
      </c>
      <c r="N10" s="88">
        <v>6.5</v>
      </c>
      <c r="O10" s="79">
        <f t="shared" ref="O10:O63" si="0">O9-1.5</f>
        <v>93.5</v>
      </c>
    </row>
    <row r="11" spans="1:16" ht="15.75" thickBot="1" x14ac:dyDescent="0.3">
      <c r="B11" s="97"/>
      <c r="F11" s="77">
        <v>8</v>
      </c>
      <c r="G11" s="78">
        <v>8</v>
      </c>
      <c r="H11" s="79">
        <v>92</v>
      </c>
      <c r="J11" s="79" t="s">
        <v>67</v>
      </c>
      <c r="K11" s="95">
        <v>0.15</v>
      </c>
      <c r="M11" s="77">
        <v>7</v>
      </c>
      <c r="N11" s="88">
        <v>8</v>
      </c>
      <c r="O11" s="79">
        <f t="shared" si="0"/>
        <v>92</v>
      </c>
    </row>
    <row r="12" spans="1:16" ht="15.75" thickBot="1" x14ac:dyDescent="0.3">
      <c r="A12" s="98" t="s">
        <v>68</v>
      </c>
      <c r="B12" s="99">
        <v>2025</v>
      </c>
      <c r="D12" s="9"/>
      <c r="F12" s="77">
        <v>9</v>
      </c>
      <c r="G12" s="78">
        <v>9</v>
      </c>
      <c r="H12" s="79">
        <v>91</v>
      </c>
      <c r="J12" s="100" t="s">
        <v>69</v>
      </c>
      <c r="K12" s="101">
        <v>0.2</v>
      </c>
      <c r="M12" s="77">
        <v>8</v>
      </c>
      <c r="N12" s="88">
        <v>9.5</v>
      </c>
      <c r="O12" s="79">
        <f t="shared" si="0"/>
        <v>90.5</v>
      </c>
    </row>
    <row r="13" spans="1:16" ht="15.75" thickBot="1" x14ac:dyDescent="0.3">
      <c r="A13" s="98" t="s">
        <v>70</v>
      </c>
      <c r="B13" s="99">
        <v>2016</v>
      </c>
      <c r="C13" s="9"/>
      <c r="F13" s="77">
        <v>10</v>
      </c>
      <c r="G13" s="78">
        <v>10</v>
      </c>
      <c r="H13" s="79">
        <v>90</v>
      </c>
      <c r="J13" s="102"/>
      <c r="K13" s="103"/>
      <c r="M13" s="77">
        <v>9</v>
      </c>
      <c r="N13" s="88">
        <v>11</v>
      </c>
      <c r="O13" s="79">
        <f t="shared" si="0"/>
        <v>89</v>
      </c>
    </row>
    <row r="14" spans="1:16" ht="15.75" thickBot="1" x14ac:dyDescent="0.3">
      <c r="A14" s="98" t="s">
        <v>71</v>
      </c>
      <c r="B14" s="99">
        <f>B12-B13</f>
        <v>9</v>
      </c>
      <c r="F14" s="77">
        <v>11</v>
      </c>
      <c r="G14" s="78">
        <v>11</v>
      </c>
      <c r="H14" s="79">
        <v>89</v>
      </c>
      <c r="J14" s="104"/>
      <c r="K14" s="105"/>
      <c r="M14" s="77">
        <v>10</v>
      </c>
      <c r="N14" s="88">
        <v>12.5</v>
      </c>
      <c r="O14" s="79">
        <f t="shared" si="0"/>
        <v>87.5</v>
      </c>
    </row>
    <row r="15" spans="1:16" ht="17.25" thickBot="1" x14ac:dyDescent="0.35">
      <c r="A15" s="106" t="s">
        <v>72</v>
      </c>
      <c r="B15" s="98">
        <f>60-B14</f>
        <v>51</v>
      </c>
      <c r="F15" s="77">
        <v>12</v>
      </c>
      <c r="G15" s="78">
        <v>12</v>
      </c>
      <c r="H15" s="79">
        <v>88</v>
      </c>
      <c r="M15" s="77">
        <v>11</v>
      </c>
      <c r="N15" s="88">
        <v>14</v>
      </c>
      <c r="O15" s="79">
        <f t="shared" si="0"/>
        <v>86</v>
      </c>
    </row>
    <row r="16" spans="1:16" ht="15.75" thickBot="1" x14ac:dyDescent="0.3">
      <c r="D16" s="9"/>
      <c r="F16" s="77">
        <v>13</v>
      </c>
      <c r="G16" s="78">
        <v>13</v>
      </c>
      <c r="H16" s="79">
        <v>87</v>
      </c>
      <c r="I16" s="9"/>
      <c r="M16" s="77">
        <v>12</v>
      </c>
      <c r="N16" s="88">
        <v>15.5</v>
      </c>
      <c r="O16" s="79">
        <f t="shared" si="0"/>
        <v>84.5</v>
      </c>
    </row>
    <row r="17" spans="1:15" ht="15.75" thickBot="1" x14ac:dyDescent="0.3">
      <c r="B17" s="9"/>
      <c r="F17" s="77">
        <v>14</v>
      </c>
      <c r="G17" s="78">
        <v>14</v>
      </c>
      <c r="H17" s="79">
        <v>86</v>
      </c>
      <c r="J17" s="9"/>
      <c r="K17" s="9"/>
      <c r="M17" s="77">
        <v>13</v>
      </c>
      <c r="N17" s="88">
        <v>17</v>
      </c>
      <c r="O17" s="79">
        <f t="shared" si="0"/>
        <v>83</v>
      </c>
    </row>
    <row r="18" spans="1:15" ht="15.75" thickBot="1" x14ac:dyDescent="0.3">
      <c r="F18" s="77">
        <v>15</v>
      </c>
      <c r="G18" s="78">
        <v>15</v>
      </c>
      <c r="H18" s="79">
        <v>85</v>
      </c>
      <c r="I18" s="9"/>
      <c r="K18" s="9"/>
      <c r="M18" s="77">
        <v>14</v>
      </c>
      <c r="N18" s="88">
        <v>18.5</v>
      </c>
      <c r="O18" s="79">
        <f t="shared" si="0"/>
        <v>81.5</v>
      </c>
    </row>
    <row r="19" spans="1:15" ht="15.75" thickBot="1" x14ac:dyDescent="0.3">
      <c r="A19" s="67"/>
      <c r="B19" s="68"/>
      <c r="C19" s="67"/>
      <c r="D19" s="67"/>
      <c r="E19" s="67"/>
      <c r="F19" s="77">
        <v>16</v>
      </c>
      <c r="G19" s="78">
        <v>16</v>
      </c>
      <c r="H19" s="79">
        <v>84</v>
      </c>
      <c r="M19" s="77">
        <v>15</v>
      </c>
      <c r="N19" s="88">
        <v>20</v>
      </c>
      <c r="O19" s="79">
        <f t="shared" si="0"/>
        <v>80</v>
      </c>
    </row>
    <row r="20" spans="1:15" ht="15.75" thickBot="1" x14ac:dyDescent="0.3">
      <c r="A20" s="67"/>
      <c r="B20" s="68"/>
      <c r="C20" s="67"/>
      <c r="D20" s="67"/>
      <c r="E20" s="67"/>
      <c r="F20" s="77">
        <v>17</v>
      </c>
      <c r="G20" s="78">
        <v>17</v>
      </c>
      <c r="H20" s="79">
        <v>83</v>
      </c>
      <c r="M20" s="77">
        <v>16</v>
      </c>
      <c r="N20" s="88">
        <v>21.5</v>
      </c>
      <c r="O20" s="79">
        <f t="shared" si="0"/>
        <v>78.5</v>
      </c>
    </row>
    <row r="21" spans="1:15" ht="15.75" thickBot="1" x14ac:dyDescent="0.3">
      <c r="A21" s="67"/>
      <c r="B21" s="84"/>
      <c r="C21" s="85"/>
      <c r="D21" s="86"/>
      <c r="E21" s="85"/>
      <c r="F21" s="77">
        <v>18</v>
      </c>
      <c r="G21" s="78">
        <v>18</v>
      </c>
      <c r="H21" s="79">
        <v>82</v>
      </c>
      <c r="M21" s="77">
        <v>17</v>
      </c>
      <c r="N21" s="88">
        <v>23</v>
      </c>
      <c r="O21" s="79">
        <f t="shared" si="0"/>
        <v>77</v>
      </c>
    </row>
    <row r="22" spans="1:15" ht="15.75" thickBot="1" x14ac:dyDescent="0.3">
      <c r="A22" s="67"/>
      <c r="B22" s="68"/>
      <c r="C22" s="67"/>
      <c r="D22" s="67"/>
      <c r="E22" s="67"/>
      <c r="F22" s="77">
        <v>19</v>
      </c>
      <c r="G22" s="78">
        <v>19</v>
      </c>
      <c r="H22" s="79">
        <v>81</v>
      </c>
      <c r="M22" s="77">
        <v>18</v>
      </c>
      <c r="N22" s="88">
        <v>24.5</v>
      </c>
      <c r="O22" s="79">
        <f t="shared" si="0"/>
        <v>75.5</v>
      </c>
    </row>
    <row r="23" spans="1:15" ht="15.75" thickBot="1" x14ac:dyDescent="0.3">
      <c r="A23" s="67"/>
      <c r="B23" s="68"/>
      <c r="C23" s="67"/>
      <c r="D23" s="67"/>
      <c r="E23" s="67"/>
      <c r="F23" s="77">
        <v>20</v>
      </c>
      <c r="G23" s="78">
        <v>20</v>
      </c>
      <c r="H23" s="79">
        <v>80</v>
      </c>
      <c r="M23" s="77">
        <v>19</v>
      </c>
      <c r="N23" s="88">
        <v>26</v>
      </c>
      <c r="O23" s="79">
        <f t="shared" si="0"/>
        <v>74</v>
      </c>
    </row>
    <row r="24" spans="1:15" ht="15.75" thickBot="1" x14ac:dyDescent="0.3">
      <c r="A24" s="93"/>
      <c r="B24" s="68"/>
      <c r="C24" s="67"/>
      <c r="D24" s="67"/>
      <c r="E24" s="67"/>
      <c r="F24" s="77">
        <v>21</v>
      </c>
      <c r="G24" s="78">
        <v>21</v>
      </c>
      <c r="H24" s="79">
        <v>79</v>
      </c>
      <c r="M24" s="77">
        <v>20</v>
      </c>
      <c r="N24" s="88">
        <v>27.5</v>
      </c>
      <c r="O24" s="79">
        <f t="shared" si="0"/>
        <v>72.5</v>
      </c>
    </row>
    <row r="25" spans="1:15" ht="15.75" thickBot="1" x14ac:dyDescent="0.3">
      <c r="A25" s="67"/>
      <c r="B25" s="84"/>
      <c r="C25" s="85"/>
      <c r="D25" s="86"/>
      <c r="E25" s="85"/>
      <c r="F25" s="77">
        <v>22</v>
      </c>
      <c r="G25" s="78">
        <v>22</v>
      </c>
      <c r="H25" s="79">
        <v>78</v>
      </c>
      <c r="M25" s="77">
        <v>21</v>
      </c>
      <c r="N25" s="88">
        <v>29</v>
      </c>
      <c r="O25" s="79">
        <f t="shared" si="0"/>
        <v>71</v>
      </c>
    </row>
    <row r="26" spans="1:15" ht="15.75" thickBot="1" x14ac:dyDescent="0.3">
      <c r="F26" s="77">
        <v>23</v>
      </c>
      <c r="G26" s="78">
        <v>23</v>
      </c>
      <c r="H26" s="79">
        <v>77</v>
      </c>
      <c r="M26" s="77">
        <v>22</v>
      </c>
      <c r="N26" s="88">
        <v>30.5</v>
      </c>
      <c r="O26" s="79">
        <f t="shared" si="0"/>
        <v>69.5</v>
      </c>
    </row>
    <row r="27" spans="1:15" ht="15.75" thickBot="1" x14ac:dyDescent="0.3">
      <c r="F27" s="77">
        <v>24</v>
      </c>
      <c r="G27" s="78">
        <v>24</v>
      </c>
      <c r="H27" s="79">
        <v>76</v>
      </c>
      <c r="M27" s="77">
        <v>23</v>
      </c>
      <c r="N27" s="88">
        <v>32</v>
      </c>
      <c r="O27" s="79">
        <f t="shared" si="0"/>
        <v>68</v>
      </c>
    </row>
    <row r="28" spans="1:15" ht="15.75" thickBot="1" x14ac:dyDescent="0.3">
      <c r="F28" s="77">
        <v>25</v>
      </c>
      <c r="G28" s="78">
        <v>25</v>
      </c>
      <c r="H28" s="79">
        <v>75</v>
      </c>
      <c r="M28" s="77">
        <v>24</v>
      </c>
      <c r="N28" s="88">
        <v>33.5</v>
      </c>
      <c r="O28" s="79">
        <f t="shared" si="0"/>
        <v>66.5</v>
      </c>
    </row>
    <row r="29" spans="1:15" ht="15.75" thickBot="1" x14ac:dyDescent="0.3">
      <c r="F29" s="77">
        <v>26</v>
      </c>
      <c r="G29" s="78">
        <v>26</v>
      </c>
      <c r="H29" s="79">
        <v>74</v>
      </c>
      <c r="M29" s="77">
        <v>25</v>
      </c>
      <c r="N29" s="88">
        <v>35</v>
      </c>
      <c r="O29" s="79">
        <f t="shared" si="0"/>
        <v>65</v>
      </c>
    </row>
    <row r="30" spans="1:15" ht="15.75" thickBot="1" x14ac:dyDescent="0.3">
      <c r="F30" s="77">
        <v>27</v>
      </c>
      <c r="G30" s="78">
        <v>27</v>
      </c>
      <c r="H30" s="79">
        <v>73</v>
      </c>
      <c r="M30" s="77">
        <v>26</v>
      </c>
      <c r="N30" s="88">
        <v>36.5</v>
      </c>
      <c r="O30" s="79">
        <f t="shared" si="0"/>
        <v>63.5</v>
      </c>
    </row>
    <row r="31" spans="1:15" ht="15.75" thickBot="1" x14ac:dyDescent="0.3">
      <c r="A31" s="107"/>
      <c r="B31" s="67"/>
      <c r="C31" s="67"/>
      <c r="D31" s="67"/>
      <c r="F31" s="77">
        <v>28</v>
      </c>
      <c r="G31" s="78">
        <v>28</v>
      </c>
      <c r="H31" s="79">
        <v>72</v>
      </c>
      <c r="M31" s="77">
        <v>27</v>
      </c>
      <c r="N31" s="88">
        <v>38</v>
      </c>
      <c r="O31" s="79">
        <f t="shared" si="0"/>
        <v>62</v>
      </c>
    </row>
    <row r="32" spans="1:15" ht="15.75" thickBot="1" x14ac:dyDescent="0.3">
      <c r="A32" s="68"/>
      <c r="B32" s="67"/>
      <c r="C32" s="67"/>
      <c r="D32" s="67"/>
      <c r="F32" s="77">
        <v>29</v>
      </c>
      <c r="G32" s="78">
        <v>29</v>
      </c>
      <c r="H32" s="79">
        <v>71</v>
      </c>
      <c r="M32" s="77">
        <v>28</v>
      </c>
      <c r="N32" s="88">
        <v>39.5</v>
      </c>
      <c r="O32" s="79">
        <f t="shared" si="0"/>
        <v>60.5</v>
      </c>
    </row>
    <row r="33" spans="1:15" ht="9" customHeight="1" thickBot="1" x14ac:dyDescent="0.3">
      <c r="A33" s="84"/>
      <c r="B33" s="85"/>
      <c r="C33" s="108"/>
      <c r="D33" s="85"/>
      <c r="F33" s="77">
        <v>30</v>
      </c>
      <c r="G33" s="78">
        <v>30</v>
      </c>
      <c r="H33" s="79">
        <v>70</v>
      </c>
      <c r="M33" s="77">
        <v>29</v>
      </c>
      <c r="N33" s="88">
        <v>41</v>
      </c>
      <c r="O33" s="79">
        <f t="shared" si="0"/>
        <v>59</v>
      </c>
    </row>
    <row r="34" spans="1:15" ht="15.75" hidden="1" thickBot="1" x14ac:dyDescent="0.3">
      <c r="A34" s="68"/>
      <c r="B34" s="67"/>
      <c r="C34" s="67"/>
      <c r="D34" s="67"/>
      <c r="F34" s="77">
        <v>31</v>
      </c>
      <c r="G34" s="78">
        <v>31</v>
      </c>
      <c r="H34" s="79">
        <v>69</v>
      </c>
      <c r="M34" s="77">
        <v>30</v>
      </c>
      <c r="N34" s="88">
        <v>42.5</v>
      </c>
      <c r="O34" s="79">
        <f t="shared" si="0"/>
        <v>57.5</v>
      </c>
    </row>
    <row r="35" spans="1:15" ht="15.75" thickBot="1" x14ac:dyDescent="0.3">
      <c r="A35" s="107"/>
      <c r="B35" s="67"/>
      <c r="C35" s="67"/>
      <c r="D35" s="67"/>
      <c r="F35" s="77">
        <v>32</v>
      </c>
      <c r="G35" s="78">
        <v>32</v>
      </c>
      <c r="H35" s="79">
        <v>68</v>
      </c>
      <c r="M35" s="77">
        <v>31</v>
      </c>
      <c r="N35" s="88">
        <v>44</v>
      </c>
      <c r="O35" s="79">
        <f t="shared" si="0"/>
        <v>56</v>
      </c>
    </row>
    <row r="36" spans="1:15" ht="15.75" thickBot="1" x14ac:dyDescent="0.3">
      <c r="A36" s="68"/>
      <c r="B36" s="67"/>
      <c r="C36" s="67"/>
      <c r="D36" s="67"/>
      <c r="F36" s="77">
        <v>33</v>
      </c>
      <c r="G36" s="78">
        <v>33</v>
      </c>
      <c r="H36" s="79">
        <v>67</v>
      </c>
      <c r="M36" s="77">
        <v>32</v>
      </c>
      <c r="N36" s="88">
        <v>45.5</v>
      </c>
      <c r="O36" s="79">
        <f t="shared" si="0"/>
        <v>54.5</v>
      </c>
    </row>
    <row r="37" spans="1:15" ht="15.75" thickBot="1" x14ac:dyDescent="0.3">
      <c r="A37" s="84"/>
      <c r="B37" s="85"/>
      <c r="C37" s="86"/>
      <c r="D37" s="85"/>
      <c r="F37" s="77">
        <v>34</v>
      </c>
      <c r="G37" s="78">
        <v>34</v>
      </c>
      <c r="H37" s="79">
        <v>66</v>
      </c>
      <c r="M37" s="77">
        <v>33</v>
      </c>
      <c r="N37" s="88">
        <v>47</v>
      </c>
      <c r="O37" s="79">
        <f t="shared" si="0"/>
        <v>53</v>
      </c>
    </row>
    <row r="38" spans="1:15" ht="15.75" thickBot="1" x14ac:dyDescent="0.3">
      <c r="F38" s="77">
        <v>35</v>
      </c>
      <c r="G38" s="78">
        <v>35</v>
      </c>
      <c r="H38" s="79">
        <v>65</v>
      </c>
      <c r="M38" s="77">
        <v>34</v>
      </c>
      <c r="N38" s="88">
        <v>48.5</v>
      </c>
      <c r="O38" s="79">
        <f t="shared" si="0"/>
        <v>51.5</v>
      </c>
    </row>
    <row r="39" spans="1:15" ht="15.75" thickBot="1" x14ac:dyDescent="0.3">
      <c r="F39" s="77">
        <v>36</v>
      </c>
      <c r="G39" s="78">
        <v>36</v>
      </c>
      <c r="H39" s="79">
        <v>64</v>
      </c>
      <c r="M39" s="77">
        <v>35</v>
      </c>
      <c r="N39" s="88">
        <v>50</v>
      </c>
      <c r="O39" s="79">
        <f t="shared" si="0"/>
        <v>50</v>
      </c>
    </row>
    <row r="40" spans="1:15" ht="15.75" thickBot="1" x14ac:dyDescent="0.3">
      <c r="F40" s="77">
        <v>37</v>
      </c>
      <c r="G40" s="78">
        <v>37</v>
      </c>
      <c r="H40" s="79">
        <v>63</v>
      </c>
      <c r="M40" s="77">
        <v>36</v>
      </c>
      <c r="N40" s="88">
        <v>51.5</v>
      </c>
      <c r="O40" s="79">
        <f t="shared" si="0"/>
        <v>48.5</v>
      </c>
    </row>
    <row r="41" spans="1:15" ht="15.75" thickBot="1" x14ac:dyDescent="0.3">
      <c r="F41" s="77">
        <v>38</v>
      </c>
      <c r="G41" s="78">
        <v>38</v>
      </c>
      <c r="H41" s="79">
        <v>62</v>
      </c>
      <c r="M41" s="77">
        <v>37</v>
      </c>
      <c r="N41" s="88">
        <v>53</v>
      </c>
      <c r="O41" s="79">
        <f t="shared" si="0"/>
        <v>47</v>
      </c>
    </row>
    <row r="42" spans="1:15" ht="15.75" thickBot="1" x14ac:dyDescent="0.3">
      <c r="F42" s="77">
        <v>39</v>
      </c>
      <c r="G42" s="78">
        <v>39</v>
      </c>
      <c r="H42" s="79">
        <v>61</v>
      </c>
      <c r="M42" s="77">
        <v>38</v>
      </c>
      <c r="N42" s="88">
        <v>54.5</v>
      </c>
      <c r="O42" s="79">
        <f t="shared" si="0"/>
        <v>45.5</v>
      </c>
    </row>
    <row r="43" spans="1:15" ht="15.75" thickBot="1" x14ac:dyDescent="0.3">
      <c r="F43" s="77">
        <v>40</v>
      </c>
      <c r="G43" s="78">
        <v>40</v>
      </c>
      <c r="H43" s="79">
        <v>60</v>
      </c>
      <c r="M43" s="77">
        <v>39</v>
      </c>
      <c r="N43" s="88">
        <v>56</v>
      </c>
      <c r="O43" s="79">
        <f t="shared" si="0"/>
        <v>44</v>
      </c>
    </row>
    <row r="44" spans="1:15" ht="15.75" thickBot="1" x14ac:dyDescent="0.3">
      <c r="F44" s="77">
        <v>41</v>
      </c>
      <c r="G44" s="78">
        <v>41</v>
      </c>
      <c r="H44" s="79">
        <v>59</v>
      </c>
      <c r="M44" s="77">
        <v>40</v>
      </c>
      <c r="N44" s="88">
        <v>57.5</v>
      </c>
      <c r="O44" s="79">
        <f t="shared" si="0"/>
        <v>42.5</v>
      </c>
    </row>
    <row r="45" spans="1:15" ht="15.75" thickBot="1" x14ac:dyDescent="0.3">
      <c r="F45" s="77">
        <v>42</v>
      </c>
      <c r="G45" s="78">
        <v>42</v>
      </c>
      <c r="H45" s="79">
        <v>58</v>
      </c>
      <c r="M45" s="77">
        <v>41</v>
      </c>
      <c r="N45" s="88">
        <v>59</v>
      </c>
      <c r="O45" s="79">
        <f t="shared" si="0"/>
        <v>41</v>
      </c>
    </row>
    <row r="46" spans="1:15" ht="15.75" thickBot="1" x14ac:dyDescent="0.3">
      <c r="F46" s="77">
        <v>43</v>
      </c>
      <c r="G46" s="78">
        <v>43</v>
      </c>
      <c r="H46" s="79">
        <v>57</v>
      </c>
      <c r="M46" s="77">
        <v>42</v>
      </c>
      <c r="N46" s="88">
        <v>60.5</v>
      </c>
      <c r="O46" s="79">
        <f t="shared" si="0"/>
        <v>39.5</v>
      </c>
    </row>
    <row r="47" spans="1:15" ht="15.75" thickBot="1" x14ac:dyDescent="0.3">
      <c r="F47" s="77">
        <v>44</v>
      </c>
      <c r="G47" s="78">
        <v>44</v>
      </c>
      <c r="H47" s="79">
        <v>56</v>
      </c>
      <c r="M47" s="77">
        <v>43</v>
      </c>
      <c r="N47" s="88">
        <v>62</v>
      </c>
      <c r="O47" s="79">
        <f t="shared" si="0"/>
        <v>38</v>
      </c>
    </row>
    <row r="48" spans="1:15" ht="15.75" thickBot="1" x14ac:dyDescent="0.3">
      <c r="F48" s="77">
        <v>45</v>
      </c>
      <c r="G48" s="78">
        <v>45</v>
      </c>
      <c r="H48" s="79">
        <v>55</v>
      </c>
      <c r="M48" s="77">
        <v>44</v>
      </c>
      <c r="N48" s="88">
        <v>63.5</v>
      </c>
      <c r="O48" s="79">
        <f t="shared" si="0"/>
        <v>36.5</v>
      </c>
    </row>
    <row r="49" spans="6:15" ht="15.75" thickBot="1" x14ac:dyDescent="0.3">
      <c r="F49" s="77">
        <v>46</v>
      </c>
      <c r="G49" s="78">
        <v>46</v>
      </c>
      <c r="H49" s="79">
        <v>54</v>
      </c>
      <c r="M49" s="77">
        <v>45</v>
      </c>
      <c r="N49" s="88">
        <v>65</v>
      </c>
      <c r="O49" s="79">
        <f t="shared" si="0"/>
        <v>35</v>
      </c>
    </row>
    <row r="50" spans="6:15" ht="15.75" thickBot="1" x14ac:dyDescent="0.3">
      <c r="F50" s="77">
        <v>47</v>
      </c>
      <c r="G50" s="78">
        <v>47</v>
      </c>
      <c r="H50" s="79">
        <v>53</v>
      </c>
      <c r="M50" s="77">
        <v>46</v>
      </c>
      <c r="N50" s="88">
        <v>66.5</v>
      </c>
      <c r="O50" s="79">
        <f t="shared" si="0"/>
        <v>33.5</v>
      </c>
    </row>
    <row r="51" spans="6:15" ht="15.75" thickBot="1" x14ac:dyDescent="0.3">
      <c r="F51" s="77">
        <v>48</v>
      </c>
      <c r="G51" s="78">
        <v>48</v>
      </c>
      <c r="H51" s="79">
        <v>52</v>
      </c>
      <c r="M51" s="77">
        <v>47</v>
      </c>
      <c r="N51" s="88">
        <v>68</v>
      </c>
      <c r="O51" s="79">
        <f t="shared" si="0"/>
        <v>32</v>
      </c>
    </row>
    <row r="52" spans="6:15" ht="15.75" thickBot="1" x14ac:dyDescent="0.3">
      <c r="F52" s="77">
        <v>49</v>
      </c>
      <c r="G52" s="78">
        <v>49</v>
      </c>
      <c r="H52" s="79">
        <v>51</v>
      </c>
      <c r="M52" s="77">
        <v>48</v>
      </c>
      <c r="N52" s="88">
        <v>69.5</v>
      </c>
      <c r="O52" s="79">
        <f t="shared" si="0"/>
        <v>30.5</v>
      </c>
    </row>
    <row r="53" spans="6:15" ht="15.75" thickBot="1" x14ac:dyDescent="0.3">
      <c r="F53" s="77">
        <v>50</v>
      </c>
      <c r="G53" s="78">
        <v>50</v>
      </c>
      <c r="H53" s="79">
        <v>50</v>
      </c>
      <c r="M53" s="77">
        <v>49</v>
      </c>
      <c r="N53" s="88">
        <v>71</v>
      </c>
      <c r="O53" s="79">
        <f t="shared" si="0"/>
        <v>29</v>
      </c>
    </row>
    <row r="54" spans="6:15" ht="15.75" thickBot="1" x14ac:dyDescent="0.3">
      <c r="F54" s="77">
        <v>51</v>
      </c>
      <c r="G54" s="78">
        <v>51</v>
      </c>
      <c r="H54" s="79">
        <v>49</v>
      </c>
      <c r="M54" s="77">
        <v>50</v>
      </c>
      <c r="N54" s="88">
        <v>72.5</v>
      </c>
      <c r="O54" s="79">
        <f t="shared" si="0"/>
        <v>27.5</v>
      </c>
    </row>
    <row r="55" spans="6:15" ht="15.75" thickBot="1" x14ac:dyDescent="0.3">
      <c r="F55" s="77">
        <v>52</v>
      </c>
      <c r="G55" s="78">
        <v>52</v>
      </c>
      <c r="H55" s="79">
        <v>48</v>
      </c>
      <c r="M55" s="77">
        <v>51</v>
      </c>
      <c r="N55" s="88">
        <v>74</v>
      </c>
      <c r="O55" s="79">
        <f t="shared" si="0"/>
        <v>26</v>
      </c>
    </row>
    <row r="56" spans="6:15" ht="15.75" thickBot="1" x14ac:dyDescent="0.3">
      <c r="F56" s="77">
        <v>53</v>
      </c>
      <c r="G56" s="78">
        <v>53</v>
      </c>
      <c r="H56" s="79">
        <v>47</v>
      </c>
      <c r="M56" s="77">
        <v>52</v>
      </c>
      <c r="N56" s="88">
        <v>75.5</v>
      </c>
      <c r="O56" s="79">
        <f t="shared" si="0"/>
        <v>24.5</v>
      </c>
    </row>
    <row r="57" spans="6:15" ht="15.75" thickBot="1" x14ac:dyDescent="0.3">
      <c r="F57" s="77">
        <v>54</v>
      </c>
      <c r="G57" s="78">
        <v>54</v>
      </c>
      <c r="H57" s="79">
        <v>46</v>
      </c>
      <c r="M57" s="77">
        <v>53</v>
      </c>
      <c r="N57" s="88">
        <v>77</v>
      </c>
      <c r="O57" s="79">
        <f t="shared" si="0"/>
        <v>23</v>
      </c>
    </row>
    <row r="58" spans="6:15" ht="15.75" thickBot="1" x14ac:dyDescent="0.3">
      <c r="F58" s="77">
        <v>55</v>
      </c>
      <c r="G58" s="78">
        <v>55</v>
      </c>
      <c r="H58" s="79">
        <v>45</v>
      </c>
      <c r="M58" s="77">
        <v>54</v>
      </c>
      <c r="N58" s="88">
        <v>78.5</v>
      </c>
      <c r="O58" s="79">
        <f t="shared" si="0"/>
        <v>21.5</v>
      </c>
    </row>
    <row r="59" spans="6:15" ht="15.75" thickBot="1" x14ac:dyDescent="0.3">
      <c r="F59" s="77">
        <v>56</v>
      </c>
      <c r="G59" s="78">
        <v>56</v>
      </c>
      <c r="H59" s="79">
        <v>44</v>
      </c>
      <c r="M59" s="77">
        <v>55</v>
      </c>
      <c r="N59" s="88">
        <v>80</v>
      </c>
      <c r="O59" s="79">
        <f t="shared" si="0"/>
        <v>20</v>
      </c>
    </row>
    <row r="60" spans="6:15" ht="15.75" thickBot="1" x14ac:dyDescent="0.3">
      <c r="F60" s="77">
        <v>57</v>
      </c>
      <c r="G60" s="78">
        <v>57</v>
      </c>
      <c r="H60" s="79">
        <v>43</v>
      </c>
      <c r="M60" s="77">
        <v>56</v>
      </c>
      <c r="N60" s="88">
        <v>81.5</v>
      </c>
      <c r="O60" s="79">
        <f t="shared" si="0"/>
        <v>18.5</v>
      </c>
    </row>
    <row r="61" spans="6:15" ht="15.75" thickBot="1" x14ac:dyDescent="0.3">
      <c r="F61" s="77">
        <v>58</v>
      </c>
      <c r="G61" s="78">
        <v>58</v>
      </c>
      <c r="H61" s="79">
        <v>42</v>
      </c>
      <c r="M61" s="77">
        <v>57</v>
      </c>
      <c r="N61" s="88">
        <v>83</v>
      </c>
      <c r="O61" s="79">
        <f t="shared" si="0"/>
        <v>17</v>
      </c>
    </row>
    <row r="62" spans="6:15" ht="15.75" thickBot="1" x14ac:dyDescent="0.3">
      <c r="F62" s="77">
        <v>59</v>
      </c>
      <c r="G62" s="78">
        <v>59</v>
      </c>
      <c r="H62" s="79">
        <v>41</v>
      </c>
      <c r="M62" s="77">
        <v>58</v>
      </c>
      <c r="N62" s="88">
        <v>84.5</v>
      </c>
      <c r="O62" s="79">
        <f t="shared" si="0"/>
        <v>15.5</v>
      </c>
    </row>
    <row r="63" spans="6:15" ht="15.75" thickBot="1" x14ac:dyDescent="0.3">
      <c r="F63" s="77">
        <v>60</v>
      </c>
      <c r="G63" s="78">
        <v>60</v>
      </c>
      <c r="H63" s="79">
        <v>40</v>
      </c>
      <c r="M63" s="77">
        <v>59</v>
      </c>
      <c r="N63" s="88">
        <v>85</v>
      </c>
      <c r="O63" s="100">
        <f t="shared" si="0"/>
        <v>14</v>
      </c>
    </row>
    <row r="64" spans="6:15" ht="15.75" thickBot="1" x14ac:dyDescent="0.3">
      <c r="F64" s="77">
        <v>61</v>
      </c>
      <c r="G64" s="78">
        <v>61</v>
      </c>
      <c r="H64" s="79">
        <v>39</v>
      </c>
      <c r="M64" s="77">
        <v>60</v>
      </c>
    </row>
    <row r="65" spans="6:14" ht="15.75" thickBot="1" x14ac:dyDescent="0.3">
      <c r="F65" s="77">
        <v>62</v>
      </c>
      <c r="G65" s="78">
        <v>62</v>
      </c>
      <c r="H65" s="79">
        <v>38</v>
      </c>
      <c r="M65" s="77">
        <v>61</v>
      </c>
      <c r="N65" s="109"/>
    </row>
    <row r="66" spans="6:14" ht="15.75" thickBot="1" x14ac:dyDescent="0.3">
      <c r="F66" s="77">
        <v>63</v>
      </c>
      <c r="G66" s="78">
        <v>63</v>
      </c>
      <c r="H66" s="79">
        <v>37</v>
      </c>
      <c r="M66" s="77">
        <v>62</v>
      </c>
      <c r="N66" s="109"/>
    </row>
    <row r="67" spans="6:14" ht="15.75" thickBot="1" x14ac:dyDescent="0.3">
      <c r="F67" s="77">
        <v>64</v>
      </c>
      <c r="G67" s="78">
        <v>64</v>
      </c>
      <c r="H67" s="79">
        <v>36</v>
      </c>
      <c r="M67" s="77">
        <v>63</v>
      </c>
      <c r="N67" s="109"/>
    </row>
    <row r="68" spans="6:14" ht="15.75" thickBot="1" x14ac:dyDescent="0.3">
      <c r="F68" s="77">
        <v>65</v>
      </c>
      <c r="G68" s="78">
        <v>65</v>
      </c>
      <c r="H68" s="79">
        <v>35</v>
      </c>
      <c r="M68" s="77">
        <v>64</v>
      </c>
      <c r="N68" s="109"/>
    </row>
    <row r="69" spans="6:14" ht="15.75" thickBot="1" x14ac:dyDescent="0.3">
      <c r="F69" s="77">
        <v>66</v>
      </c>
      <c r="G69" s="78">
        <v>66</v>
      </c>
      <c r="H69" s="79">
        <v>34</v>
      </c>
      <c r="M69" s="77">
        <v>65</v>
      </c>
      <c r="N69" s="109"/>
    </row>
    <row r="70" spans="6:14" ht="15.75" thickBot="1" x14ac:dyDescent="0.3">
      <c r="F70" s="77">
        <v>67</v>
      </c>
      <c r="G70" s="78">
        <v>67</v>
      </c>
      <c r="H70" s="79">
        <v>33</v>
      </c>
      <c r="M70" s="77">
        <v>66</v>
      </c>
      <c r="N70" s="109"/>
    </row>
    <row r="71" spans="6:14" ht="15.75" thickBot="1" x14ac:dyDescent="0.3">
      <c r="F71" s="77">
        <v>68</v>
      </c>
      <c r="G71" s="78">
        <v>68</v>
      </c>
      <c r="H71" s="79">
        <v>32</v>
      </c>
      <c r="M71" s="77">
        <v>67</v>
      </c>
      <c r="N71" s="109"/>
    </row>
    <row r="72" spans="6:14" ht="15.75" thickBot="1" x14ac:dyDescent="0.3">
      <c r="F72" s="77">
        <v>69</v>
      </c>
      <c r="G72" s="78">
        <v>69</v>
      </c>
      <c r="H72" s="79">
        <v>31</v>
      </c>
      <c r="M72" s="77">
        <v>68</v>
      </c>
      <c r="N72" s="109"/>
    </row>
    <row r="73" spans="6:14" ht="15.75" thickBot="1" x14ac:dyDescent="0.3">
      <c r="F73" s="77">
        <v>70</v>
      </c>
      <c r="G73" s="78">
        <v>70</v>
      </c>
      <c r="H73" s="100">
        <v>30</v>
      </c>
      <c r="M73" s="77">
        <v>69</v>
      </c>
      <c r="N73" s="109"/>
    </row>
    <row r="74" spans="6:14" ht="15.75" thickBot="1" x14ac:dyDescent="0.3">
      <c r="F74" s="66"/>
      <c r="G74" s="110"/>
      <c r="H74" s="111"/>
      <c r="M74" s="77">
        <v>70</v>
      </c>
      <c r="N74" s="109"/>
    </row>
    <row r="75" spans="6:14" ht="15.75" thickBot="1" x14ac:dyDescent="0.3">
      <c r="F75" s="66"/>
      <c r="G75" s="110"/>
      <c r="M75" s="77"/>
      <c r="N75" s="109"/>
    </row>
    <row r="76" spans="6:14" x14ac:dyDescent="0.25">
      <c r="F76" s="66"/>
      <c r="G76" s="110"/>
    </row>
    <row r="77" spans="6:14" x14ac:dyDescent="0.25">
      <c r="F77" s="66"/>
      <c r="G77" s="110"/>
    </row>
    <row r="78" spans="6:14" x14ac:dyDescent="0.25">
      <c r="F78" s="66"/>
      <c r="G78" s="110"/>
    </row>
    <row r="79" spans="6:14" x14ac:dyDescent="0.25">
      <c r="F79" s="66"/>
      <c r="G79" s="110"/>
    </row>
    <row r="80" spans="6:14" x14ac:dyDescent="0.25">
      <c r="F80" s="66"/>
      <c r="G80" s="110"/>
    </row>
    <row r="81" spans="6:7" x14ac:dyDescent="0.25">
      <c r="F81" s="66"/>
      <c r="G81" s="110"/>
    </row>
    <row r="82" spans="6:7" x14ac:dyDescent="0.25">
      <c r="F82" s="66"/>
      <c r="G82" s="110"/>
    </row>
    <row r="83" spans="6:7" x14ac:dyDescent="0.25">
      <c r="F83" s="66"/>
      <c r="G83" s="110"/>
    </row>
    <row r="84" spans="6:7" x14ac:dyDescent="0.25">
      <c r="F84" s="66"/>
      <c r="G84" s="110"/>
    </row>
    <row r="85" spans="6:7" x14ac:dyDescent="0.25">
      <c r="F85" s="66"/>
      <c r="G85" s="110"/>
    </row>
  </sheetData>
  <mergeCells count="1">
    <mergeCell ref="F2:G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9"/>
  <sheetViews>
    <sheetView tabSelected="1" topLeftCell="I16" zoomScale="115" zoomScaleNormal="115" workbookViewId="0">
      <selection activeCell="W30" sqref="W3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customWidth="1"/>
    <col min="7" max="7" width="12.28515625" customWidth="1"/>
    <col min="8" max="8" width="14.14062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1.85546875" customWidth="1"/>
    <col min="16" max="16" width="16.5703125" style="25" customWidth="1"/>
    <col min="17" max="17" width="15.5703125" style="25" customWidth="1"/>
    <col min="18" max="18" width="15.42578125" customWidth="1"/>
    <col min="19" max="19" width="5.28515625" customWidth="1"/>
    <col min="20" max="20" width="27.42578125" customWidth="1"/>
    <col min="21" max="21" width="19.140625" customWidth="1"/>
    <col min="22" max="22" width="19" style="25" customWidth="1"/>
    <col min="23" max="23" width="14.140625" customWidth="1"/>
    <col min="24" max="24" width="16.140625" customWidth="1"/>
    <col min="25" max="25" width="15" customWidth="1"/>
    <col min="26" max="26" width="12" customWidth="1"/>
  </cols>
  <sheetData>
    <row r="1" spans="1:26" s="1" customFormat="1" ht="63" x14ac:dyDescent="0.45">
      <c r="A1" s="3" t="s">
        <v>0</v>
      </c>
      <c r="B1" s="3" t="s">
        <v>6</v>
      </c>
      <c r="C1" s="3" t="s">
        <v>33</v>
      </c>
      <c r="D1" s="3" t="s">
        <v>9</v>
      </c>
      <c r="E1" s="3" t="s">
        <v>1</v>
      </c>
      <c r="F1" s="7" t="s">
        <v>8</v>
      </c>
      <c r="G1" s="7" t="s">
        <v>32</v>
      </c>
      <c r="H1" s="7" t="s">
        <v>10</v>
      </c>
      <c r="I1" s="3" t="s">
        <v>2</v>
      </c>
      <c r="J1" s="3" t="s">
        <v>3</v>
      </c>
      <c r="N1" s="1" t="s">
        <v>7</v>
      </c>
      <c r="O1" s="1" t="s">
        <v>4</v>
      </c>
      <c r="P1" s="24" t="s">
        <v>5</v>
      </c>
      <c r="Q1" s="24" t="s">
        <v>6</v>
      </c>
      <c r="R1" s="1" t="s">
        <v>1</v>
      </c>
      <c r="U1" s="65" t="s">
        <v>73</v>
      </c>
      <c r="V1" s="34"/>
    </row>
    <row r="2" spans="1:26" s="1" customFormat="1" ht="44.25" customHeight="1" x14ac:dyDescent="0.25">
      <c r="A2" s="116" t="s">
        <v>26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23"/>
      <c r="T2" s="117" t="s">
        <v>74</v>
      </c>
      <c r="U2" s="117"/>
      <c r="V2" s="117"/>
      <c r="W2" s="117"/>
      <c r="X2" s="117"/>
      <c r="Y2" s="117"/>
    </row>
    <row r="3" spans="1:26" x14ac:dyDescent="0.25">
      <c r="A3" s="4">
        <f t="shared" ref="A3:A6" si="0">N3</f>
        <v>0</v>
      </c>
      <c r="B3" s="4">
        <v>463</v>
      </c>
      <c r="C3" s="4">
        <f>B3*1.1</f>
        <v>509.30000000000007</v>
      </c>
      <c r="D3" s="4">
        <f t="shared" ref="D3:D6" si="1">C3*1.2</f>
        <v>611.16000000000008</v>
      </c>
      <c r="E3" s="5">
        <v>3800000</v>
      </c>
      <c r="F3" s="4">
        <f t="shared" ref="F3:F6" si="2">ROUND((E3/B3),0)</f>
        <v>8207</v>
      </c>
      <c r="G3" s="4">
        <f t="shared" ref="G3:G6" si="3">ROUND((E3/C3),0)</f>
        <v>7461</v>
      </c>
      <c r="H3" s="4">
        <f t="shared" ref="H3:H6" si="4">ROUND((E3/D3),0)</f>
        <v>6218</v>
      </c>
      <c r="I3" s="4" t="e">
        <f>#REF!</f>
        <v>#REF!</v>
      </c>
      <c r="J3" s="4" t="e">
        <f>#REF!</f>
        <v>#REF!</v>
      </c>
      <c r="O3">
        <v>0</v>
      </c>
      <c r="P3" s="25">
        <f t="shared" ref="P3:P12" si="5">O3/1.2</f>
        <v>0</v>
      </c>
      <c r="Q3" s="25">
        <v>660</v>
      </c>
      <c r="R3" s="2">
        <v>18100000</v>
      </c>
      <c r="S3" s="2"/>
      <c r="T3" s="117"/>
      <c r="U3" s="117"/>
      <c r="V3" s="117"/>
      <c r="W3" s="117"/>
      <c r="X3" s="117"/>
      <c r="Y3" s="117"/>
    </row>
    <row r="4" spans="1:26" ht="15.75" thickBot="1" x14ac:dyDescent="0.3">
      <c r="A4" s="4">
        <f t="shared" si="0"/>
        <v>0</v>
      </c>
      <c r="B4" s="4">
        <v>425</v>
      </c>
      <c r="C4" s="4">
        <f t="shared" ref="C4:C11" si="6">B4*1.1</f>
        <v>467.50000000000006</v>
      </c>
      <c r="D4" s="4">
        <f t="shared" si="1"/>
        <v>561</v>
      </c>
      <c r="E4" s="5">
        <v>3600000</v>
      </c>
      <c r="F4" s="4">
        <f t="shared" si="2"/>
        <v>8471</v>
      </c>
      <c r="G4" s="4">
        <f t="shared" si="3"/>
        <v>7701</v>
      </c>
      <c r="H4" s="4"/>
      <c r="I4" s="4" t="e">
        <f>#REF!</f>
        <v>#REF!</v>
      </c>
      <c r="J4" s="4" t="e">
        <f>#REF!</f>
        <v>#REF!</v>
      </c>
      <c r="O4">
        <v>0</v>
      </c>
      <c r="P4" s="25">
        <f t="shared" si="5"/>
        <v>0</v>
      </c>
      <c r="Q4" s="25">
        <v>590</v>
      </c>
      <c r="R4" s="2">
        <v>17000000</v>
      </c>
      <c r="S4" s="2"/>
    </row>
    <row r="5" spans="1:26" ht="19.5" customHeight="1" x14ac:dyDescent="0.25">
      <c r="A5" s="4">
        <f t="shared" si="0"/>
        <v>0</v>
      </c>
      <c r="B5" s="4">
        <v>454</v>
      </c>
      <c r="C5" s="4">
        <f t="shared" si="6"/>
        <v>499.40000000000003</v>
      </c>
      <c r="D5" s="4">
        <f t="shared" si="1"/>
        <v>599.28</v>
      </c>
      <c r="E5" s="5">
        <v>3200000</v>
      </c>
      <c r="F5" s="4">
        <f t="shared" si="2"/>
        <v>7048</v>
      </c>
      <c r="G5" s="4">
        <f t="shared" si="3"/>
        <v>6408</v>
      </c>
      <c r="H5" s="4">
        <f t="shared" si="4"/>
        <v>5340</v>
      </c>
      <c r="I5" s="4" t="e">
        <f>#REF!</f>
        <v>#REF!</v>
      </c>
      <c r="J5" s="4" t="e">
        <f>#REF!</f>
        <v>#REF!</v>
      </c>
      <c r="O5">
        <v>0</v>
      </c>
      <c r="P5" s="25">
        <f t="shared" si="5"/>
        <v>0</v>
      </c>
      <c r="Q5" s="25">
        <v>775</v>
      </c>
      <c r="R5" s="2">
        <v>22500000</v>
      </c>
      <c r="S5" s="2"/>
      <c r="T5" s="43" t="s">
        <v>11</v>
      </c>
      <c r="U5" s="29"/>
      <c r="V5" s="30">
        <f>V7+V6</f>
        <v>6200</v>
      </c>
      <c r="W5" s="49" t="s">
        <v>35</v>
      </c>
      <c r="X5" s="10"/>
    </row>
    <row r="6" spans="1:26" ht="16.5" customHeight="1" x14ac:dyDescent="0.25">
      <c r="A6" s="4">
        <f t="shared" si="0"/>
        <v>0</v>
      </c>
      <c r="B6" s="4">
        <v>480</v>
      </c>
      <c r="C6" s="4">
        <f t="shared" si="6"/>
        <v>528</v>
      </c>
      <c r="D6" s="4">
        <f t="shared" si="1"/>
        <v>633.6</v>
      </c>
      <c r="E6" s="5">
        <v>2200000</v>
      </c>
      <c r="F6" s="4">
        <f t="shared" si="2"/>
        <v>4583</v>
      </c>
      <c r="G6" s="4">
        <f t="shared" si="3"/>
        <v>4167</v>
      </c>
      <c r="H6" s="4">
        <f t="shared" si="4"/>
        <v>3472</v>
      </c>
      <c r="I6" s="4" t="e">
        <f>#REF!</f>
        <v>#REF!</v>
      </c>
      <c r="J6" s="4" t="e">
        <f>#REF!</f>
        <v>#REF!</v>
      </c>
      <c r="O6">
        <v>0</v>
      </c>
      <c r="P6" s="25">
        <f t="shared" si="5"/>
        <v>0</v>
      </c>
      <c r="Q6" s="25">
        <v>636</v>
      </c>
      <c r="R6" s="2">
        <v>19000000</v>
      </c>
      <c r="S6" s="2"/>
      <c r="T6" s="118" t="s">
        <v>12</v>
      </c>
      <c r="U6" s="119"/>
      <c r="V6" s="26">
        <v>2400</v>
      </c>
      <c r="W6" s="12"/>
      <c r="X6" s="10"/>
    </row>
    <row r="7" spans="1:26" ht="15.75" x14ac:dyDescent="0.25">
      <c r="A7" s="4">
        <f t="shared" ref="A7" si="7">N7</f>
        <v>0</v>
      </c>
      <c r="B7" s="4"/>
      <c r="C7" s="4">
        <v>540</v>
      </c>
      <c r="D7" s="4">
        <f t="shared" ref="D7:D10" si="8">C7*1.2</f>
        <v>648</v>
      </c>
      <c r="E7" s="5">
        <v>2800000</v>
      </c>
      <c r="F7" s="4" t="e">
        <f t="shared" ref="F7:F10" si="9">ROUND((E7/B7),0)</f>
        <v>#DIV/0!</v>
      </c>
      <c r="G7" s="4">
        <f t="shared" ref="G7:G10" si="10">ROUND((E7/C7),0)</f>
        <v>5185</v>
      </c>
      <c r="H7" s="4">
        <f t="shared" ref="H7:H10" si="11">ROUND((E7/D7),0)</f>
        <v>4321</v>
      </c>
      <c r="I7" s="4" t="e">
        <f>#REF!</f>
        <v>#REF!</v>
      </c>
      <c r="J7" s="4" t="e">
        <f>#REF!</f>
        <v>#REF!</v>
      </c>
      <c r="O7">
        <v>0</v>
      </c>
      <c r="P7" s="25">
        <f t="shared" si="5"/>
        <v>0</v>
      </c>
      <c r="Q7" s="25">
        <v>545</v>
      </c>
      <c r="R7" s="2">
        <v>11400000</v>
      </c>
      <c r="S7" s="2"/>
      <c r="T7" s="13" t="s">
        <v>13</v>
      </c>
      <c r="U7" s="11"/>
      <c r="V7" s="26">
        <v>3800</v>
      </c>
      <c r="W7" s="12"/>
      <c r="X7" s="10"/>
    </row>
    <row r="8" spans="1:26" ht="15.75" x14ac:dyDescent="0.25">
      <c r="A8" s="4">
        <f t="shared" ref="A8:A12" si="12">N8</f>
        <v>0</v>
      </c>
      <c r="B8" s="4">
        <f>C8/1.1</f>
        <v>363.63636363636363</v>
      </c>
      <c r="C8" s="4">
        <v>400</v>
      </c>
      <c r="D8" s="4">
        <f t="shared" si="8"/>
        <v>480</v>
      </c>
      <c r="E8" s="5">
        <v>1600000</v>
      </c>
      <c r="F8" s="4">
        <f t="shared" si="9"/>
        <v>4400</v>
      </c>
      <c r="G8" s="4">
        <f t="shared" si="10"/>
        <v>4000</v>
      </c>
      <c r="H8" s="4">
        <f t="shared" si="11"/>
        <v>3333</v>
      </c>
      <c r="I8" s="4" t="e">
        <f>#REF!</f>
        <v>#REF!</v>
      </c>
      <c r="J8" s="4" t="e">
        <f>#REF!</f>
        <v>#REF!</v>
      </c>
      <c r="O8">
        <v>0</v>
      </c>
      <c r="P8" s="25">
        <f t="shared" si="5"/>
        <v>0</v>
      </c>
      <c r="Q8" s="25">
        <f t="shared" ref="Q8:Q12" si="13">P8/1.2</f>
        <v>0</v>
      </c>
      <c r="R8" s="2">
        <v>0</v>
      </c>
      <c r="S8" s="2"/>
      <c r="T8" s="13" t="s">
        <v>14</v>
      </c>
      <c r="U8" s="11"/>
      <c r="V8" s="26">
        <f>V6</f>
        <v>2400</v>
      </c>
      <c r="W8" s="12"/>
      <c r="X8" s="10"/>
    </row>
    <row r="9" spans="1:26" ht="15.75" x14ac:dyDescent="0.25">
      <c r="A9" s="4">
        <f t="shared" si="12"/>
        <v>0</v>
      </c>
      <c r="B9" s="4">
        <f>C9/1.1</f>
        <v>409.09090909090907</v>
      </c>
      <c r="C9" s="4">
        <v>450</v>
      </c>
      <c r="D9" s="4">
        <f t="shared" si="8"/>
        <v>540</v>
      </c>
      <c r="E9" s="5">
        <v>2000000</v>
      </c>
      <c r="F9" s="4">
        <f t="shared" si="9"/>
        <v>4889</v>
      </c>
      <c r="G9" s="4">
        <f t="shared" si="10"/>
        <v>4444</v>
      </c>
      <c r="H9" s="4">
        <f t="shared" si="11"/>
        <v>3704</v>
      </c>
      <c r="I9" s="4" t="e">
        <f>#REF!</f>
        <v>#REF!</v>
      </c>
      <c r="J9" s="4" t="e">
        <f>#REF!</f>
        <v>#REF!</v>
      </c>
      <c r="O9">
        <v>0</v>
      </c>
      <c r="P9" s="25">
        <f t="shared" si="5"/>
        <v>0</v>
      </c>
      <c r="Q9" s="25">
        <f t="shared" si="13"/>
        <v>0</v>
      </c>
      <c r="R9" s="2">
        <v>0</v>
      </c>
      <c r="S9" s="2"/>
      <c r="T9" s="13" t="s">
        <v>15</v>
      </c>
      <c r="U9" s="31"/>
      <c r="V9" s="45">
        <v>0</v>
      </c>
      <c r="W9" s="14">
        <v>2025</v>
      </c>
      <c r="X9" s="36"/>
    </row>
    <row r="10" spans="1:26" ht="15.75" x14ac:dyDescent="0.25">
      <c r="A10" s="4">
        <f t="shared" si="12"/>
        <v>0</v>
      </c>
      <c r="B10" s="4">
        <v>390</v>
      </c>
      <c r="C10" s="4">
        <f t="shared" ref="C10" si="14">B10*1.2</f>
        <v>468</v>
      </c>
      <c r="D10" s="4">
        <f t="shared" si="8"/>
        <v>561.6</v>
      </c>
      <c r="E10" s="5">
        <v>2500000</v>
      </c>
      <c r="F10" s="4">
        <f t="shared" si="9"/>
        <v>6410</v>
      </c>
      <c r="G10" s="4">
        <f t="shared" si="10"/>
        <v>5342</v>
      </c>
      <c r="H10" s="4">
        <f t="shared" si="11"/>
        <v>4452</v>
      </c>
      <c r="I10" s="4" t="e">
        <f>#REF!</f>
        <v>#REF!</v>
      </c>
      <c r="J10" s="4" t="e">
        <f>#REF!</f>
        <v>#REF!</v>
      </c>
      <c r="O10">
        <v>0</v>
      </c>
      <c r="P10" s="25">
        <f t="shared" si="5"/>
        <v>0</v>
      </c>
      <c r="Q10" s="25">
        <f t="shared" si="13"/>
        <v>0</v>
      </c>
      <c r="R10" s="2">
        <v>0</v>
      </c>
      <c r="S10" s="2"/>
      <c r="T10" s="13" t="s">
        <v>16</v>
      </c>
      <c r="U10" s="31"/>
      <c r="V10" s="45">
        <f>V11-V9</f>
        <v>60</v>
      </c>
      <c r="W10" s="120" t="s">
        <v>82</v>
      </c>
      <c r="X10" s="36" t="s">
        <v>36</v>
      </c>
      <c r="Y10" s="6"/>
      <c r="Z10" s="6"/>
    </row>
    <row r="11" spans="1:26" ht="15.75" x14ac:dyDescent="0.25">
      <c r="A11" s="4">
        <f t="shared" si="12"/>
        <v>0</v>
      </c>
      <c r="B11" s="4">
        <f t="shared" ref="B9:B12" si="15">Q11</f>
        <v>0</v>
      </c>
      <c r="C11" s="4">
        <f t="shared" si="6"/>
        <v>0</v>
      </c>
      <c r="D11" s="4">
        <f t="shared" ref="D8:D12" si="16">C11*1.2</f>
        <v>0</v>
      </c>
      <c r="E11" s="5">
        <f t="shared" ref="E10:E12" si="17">R11</f>
        <v>0</v>
      </c>
      <c r="F11" s="4" t="e">
        <f t="shared" ref="F8:F12" si="18">ROUND((E11/B11),0)</f>
        <v>#DIV/0!</v>
      </c>
      <c r="G11" s="4" t="e">
        <f t="shared" ref="G8:G12" si="19">ROUND((E11/C11),0)</f>
        <v>#DIV/0!</v>
      </c>
      <c r="H11" s="4" t="e">
        <f t="shared" ref="H8:H12" si="20">ROUND((E11/D11),0)</f>
        <v>#DIV/0!</v>
      </c>
      <c r="I11" s="4" t="e">
        <f>#REF!</f>
        <v>#REF!</v>
      </c>
      <c r="J11" s="4" t="e">
        <f>#REF!</f>
        <v>#REF!</v>
      </c>
      <c r="O11">
        <v>0</v>
      </c>
      <c r="P11" s="25">
        <f t="shared" si="5"/>
        <v>0</v>
      </c>
      <c r="Q11" s="25">
        <f t="shared" si="13"/>
        <v>0</v>
      </c>
      <c r="R11" s="2">
        <v>0</v>
      </c>
      <c r="S11" s="2"/>
      <c r="T11" s="13" t="s">
        <v>17</v>
      </c>
      <c r="U11" s="31"/>
      <c r="V11" s="45">
        <v>60</v>
      </c>
      <c r="W11" s="14"/>
      <c r="X11" s="36"/>
    </row>
    <row r="12" spans="1:26" ht="22.5" customHeight="1" x14ac:dyDescent="0.25">
      <c r="A12" s="4">
        <f t="shared" si="12"/>
        <v>0</v>
      </c>
      <c r="B12" s="4">
        <f t="shared" si="15"/>
        <v>0</v>
      </c>
      <c r="C12" s="4">
        <f t="shared" ref="C4:C14" si="21">B12*1.2</f>
        <v>0</v>
      </c>
      <c r="D12" s="4">
        <f t="shared" si="16"/>
        <v>0</v>
      </c>
      <c r="E12" s="5">
        <f t="shared" si="17"/>
        <v>0</v>
      </c>
      <c r="F12" s="4" t="e">
        <f t="shared" si="18"/>
        <v>#DIV/0!</v>
      </c>
      <c r="G12" s="4" t="e">
        <f t="shared" si="19"/>
        <v>#DIV/0!</v>
      </c>
      <c r="H12" s="4" t="e">
        <f t="shared" si="20"/>
        <v>#DIV/0!</v>
      </c>
      <c r="I12" s="4" t="e">
        <f>#REF!</f>
        <v>#REF!</v>
      </c>
      <c r="J12" s="4" t="e">
        <f>#REF!</f>
        <v>#REF!</v>
      </c>
      <c r="O12">
        <v>0</v>
      </c>
      <c r="P12" s="25">
        <f t="shared" si="5"/>
        <v>0</v>
      </c>
      <c r="Q12" s="25">
        <f t="shared" si="13"/>
        <v>0</v>
      </c>
      <c r="R12" s="2">
        <v>0</v>
      </c>
      <c r="S12" s="2"/>
      <c r="T12" s="44" t="s">
        <v>34</v>
      </c>
      <c r="U12" s="31"/>
      <c r="V12" s="45">
        <f>(100-10)*V9/V11</f>
        <v>0</v>
      </c>
      <c r="W12" s="14"/>
      <c r="X12" s="36"/>
    </row>
    <row r="13" spans="1:26" ht="15.75" x14ac:dyDescent="0.25">
      <c r="A13" s="4">
        <f t="shared" ref="A13:A14" si="22">N13</f>
        <v>0</v>
      </c>
      <c r="B13" s="4">
        <f t="shared" ref="B13:B14" si="23">Q13</f>
        <v>0</v>
      </c>
      <c r="C13" s="4">
        <f t="shared" si="21"/>
        <v>0</v>
      </c>
      <c r="D13" s="4">
        <f t="shared" ref="D13:D14" si="24">C13*1.2</f>
        <v>0</v>
      </c>
      <c r="E13" s="5">
        <f t="shared" ref="E13:E14" si="25">R13</f>
        <v>0</v>
      </c>
      <c r="F13" s="4" t="e">
        <f t="shared" ref="F13:F14" si="26">ROUND((E13/B13),0)</f>
        <v>#DIV/0!</v>
      </c>
      <c r="G13" s="4" t="e">
        <f t="shared" ref="G13:G14" si="27">ROUND((E13/C13),0)</f>
        <v>#DIV/0!</v>
      </c>
      <c r="H13" s="4" t="e">
        <f t="shared" ref="H13:H14" si="28">ROUND((E13/D13),0)</f>
        <v>#DIV/0!</v>
      </c>
      <c r="I13" s="4" t="e">
        <f>#REF!</f>
        <v>#REF!</v>
      </c>
      <c r="J13" s="4" t="e">
        <f>#REF!</f>
        <v>#REF!</v>
      </c>
      <c r="O13">
        <v>0</v>
      </c>
      <c r="P13" s="25">
        <f t="shared" ref="P13" si="29">O13/1.2</f>
        <v>0</v>
      </c>
      <c r="Q13" s="25">
        <f t="shared" ref="Q13" si="30">P13/1.2</f>
        <v>0</v>
      </c>
      <c r="R13" s="2">
        <v>0</v>
      </c>
      <c r="S13" s="2"/>
      <c r="T13" s="13"/>
      <c r="U13" s="46"/>
      <c r="V13" s="45">
        <f>V12%</f>
        <v>0</v>
      </c>
      <c r="W13" s="47"/>
      <c r="X13" s="37"/>
    </row>
    <row r="14" spans="1:26" ht="15.75" x14ac:dyDescent="0.25">
      <c r="A14" s="4">
        <f t="shared" si="22"/>
        <v>0</v>
      </c>
      <c r="B14" s="4">
        <f t="shared" si="23"/>
        <v>0</v>
      </c>
      <c r="C14" s="4">
        <f t="shared" si="21"/>
        <v>0</v>
      </c>
      <c r="D14" s="4">
        <f t="shared" si="24"/>
        <v>0</v>
      </c>
      <c r="E14" s="5">
        <f t="shared" si="25"/>
        <v>0</v>
      </c>
      <c r="F14" s="4" t="e">
        <f t="shared" si="26"/>
        <v>#DIV/0!</v>
      </c>
      <c r="G14" s="4" t="e">
        <f t="shared" si="27"/>
        <v>#DIV/0!</v>
      </c>
      <c r="H14" s="4" t="e">
        <f t="shared" si="28"/>
        <v>#DIV/0!</v>
      </c>
      <c r="I14" s="4" t="e">
        <f>#REF!</f>
        <v>#REF!</v>
      </c>
      <c r="J14" s="4" t="e">
        <f>#REF!</f>
        <v>#REF!</v>
      </c>
      <c r="O14">
        <v>0</v>
      </c>
      <c r="P14" s="25">
        <f t="shared" ref="P14" si="31">O14/1.2</f>
        <v>0</v>
      </c>
      <c r="Q14" s="25">
        <f t="shared" ref="Q14" si="32">P14/1.2</f>
        <v>0</v>
      </c>
      <c r="R14" s="2">
        <v>0</v>
      </c>
      <c r="S14" s="2"/>
      <c r="T14" s="13" t="s">
        <v>18</v>
      </c>
      <c r="U14" s="11"/>
      <c r="V14" s="26">
        <f>V8*V13</f>
        <v>0</v>
      </c>
      <c r="W14" s="12"/>
      <c r="X14" s="10"/>
    </row>
    <row r="15" spans="1:26" ht="36.75" customHeight="1" x14ac:dyDescent="0.25">
      <c r="A15" s="116" t="s">
        <v>27</v>
      </c>
      <c r="B15" s="116"/>
      <c r="C15" s="116"/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23"/>
      <c r="T15" s="13" t="s">
        <v>19</v>
      </c>
      <c r="U15" s="11"/>
      <c r="V15" s="26">
        <f>V8-V14</f>
        <v>2400</v>
      </c>
      <c r="W15" s="12"/>
      <c r="X15" s="10"/>
    </row>
    <row r="16" spans="1:26" ht="15.75" x14ac:dyDescent="0.25">
      <c r="A16" s="4">
        <f t="shared" ref="A16:A18" si="33">N16</f>
        <v>0</v>
      </c>
      <c r="B16" s="4">
        <f>40.59*10.764</f>
        <v>436.91075999999998</v>
      </c>
      <c r="C16" s="4">
        <f>B16*1.1</f>
        <v>480.60183599999999</v>
      </c>
      <c r="D16" s="4">
        <f t="shared" ref="D16:D18" si="34">C16*1.2</f>
        <v>576.72220319999997</v>
      </c>
      <c r="E16" s="5">
        <v>2550000</v>
      </c>
      <c r="F16" s="4">
        <f t="shared" ref="F16:F18" si="35">ROUND((E16/B16),0)</f>
        <v>5836</v>
      </c>
      <c r="G16" s="4">
        <f t="shared" ref="G16:G18" si="36">ROUND((E16/C16),0)</f>
        <v>5306</v>
      </c>
      <c r="H16" s="4">
        <f t="shared" ref="H16:H18" si="37">ROUND((E16/D16),0)</f>
        <v>4422</v>
      </c>
      <c r="I16" s="4" t="e">
        <f>#REF!</f>
        <v>#REF!</v>
      </c>
      <c r="J16" s="4" t="e">
        <f>#REF!</f>
        <v>#REF!</v>
      </c>
      <c r="O16">
        <v>0</v>
      </c>
      <c r="P16" s="25">
        <f t="shared" ref="P16:P21" si="38">O16/1.2</f>
        <v>0</v>
      </c>
      <c r="Q16" s="25">
        <v>682</v>
      </c>
      <c r="R16" s="2">
        <v>21030000</v>
      </c>
      <c r="S16" s="2"/>
      <c r="T16" s="13" t="s">
        <v>13</v>
      </c>
      <c r="U16" s="11"/>
      <c r="V16" s="26">
        <f>V7</f>
        <v>3800</v>
      </c>
      <c r="W16" s="12"/>
      <c r="X16" s="10"/>
    </row>
    <row r="17" spans="1:26" ht="15.75" x14ac:dyDescent="0.25">
      <c r="A17" s="4">
        <f t="shared" si="33"/>
        <v>0</v>
      </c>
      <c r="B17" s="4">
        <f>36.32*10.764</f>
        <v>390.94847999999996</v>
      </c>
      <c r="C17" s="4">
        <f t="shared" ref="C17:C25" si="39">B17*1.2</f>
        <v>469.13817599999993</v>
      </c>
      <c r="D17" s="4">
        <f t="shared" si="34"/>
        <v>562.96581119999985</v>
      </c>
      <c r="E17" s="5">
        <v>2800000</v>
      </c>
      <c r="F17" s="4">
        <f t="shared" si="35"/>
        <v>7162</v>
      </c>
      <c r="G17" s="4">
        <f t="shared" si="36"/>
        <v>5968</v>
      </c>
      <c r="H17" s="4">
        <f t="shared" si="37"/>
        <v>4974</v>
      </c>
      <c r="I17" s="4" t="e">
        <f>#REF!</f>
        <v>#REF!</v>
      </c>
      <c r="J17" s="4" t="e">
        <f>#REF!</f>
        <v>#REF!</v>
      </c>
      <c r="O17">
        <v>0</v>
      </c>
      <c r="P17" s="25">
        <f t="shared" si="38"/>
        <v>0</v>
      </c>
      <c r="Q17" s="25">
        <v>997.97</v>
      </c>
      <c r="R17" s="2">
        <v>21084100</v>
      </c>
      <c r="S17" s="2"/>
      <c r="T17" s="13"/>
      <c r="U17" s="11"/>
      <c r="V17" s="26"/>
      <c r="W17" s="12"/>
      <c r="X17" s="10"/>
    </row>
    <row r="18" spans="1:26" ht="15.75" x14ac:dyDescent="0.25">
      <c r="A18" s="4">
        <f t="shared" si="33"/>
        <v>0</v>
      </c>
      <c r="B18" s="4">
        <v>390</v>
      </c>
      <c r="C18" s="4"/>
      <c r="D18" s="4"/>
      <c r="E18" s="5"/>
      <c r="F18" s="4"/>
      <c r="G18" s="4"/>
      <c r="H18" s="4"/>
      <c r="I18" s="4" t="e">
        <f>#REF!</f>
        <v>#REF!</v>
      </c>
      <c r="J18" s="4" t="e">
        <f>#REF!</f>
        <v>#REF!</v>
      </c>
      <c r="O18">
        <v>0</v>
      </c>
      <c r="P18" s="25">
        <f t="shared" si="38"/>
        <v>0</v>
      </c>
      <c r="Q18" s="25">
        <f>60.93*10.764</f>
        <v>655.85051999999996</v>
      </c>
      <c r="R18" s="2">
        <v>20645490</v>
      </c>
      <c r="S18" s="2"/>
      <c r="T18" s="13" t="s">
        <v>20</v>
      </c>
      <c r="U18" s="11"/>
      <c r="V18" s="26">
        <f>V16+V15</f>
        <v>6200</v>
      </c>
      <c r="W18" s="12"/>
      <c r="X18" s="10"/>
    </row>
    <row r="19" spans="1:26" ht="15.75" x14ac:dyDescent="0.25">
      <c r="A19" s="4">
        <f t="shared" ref="A19:A25" si="40">N19</f>
        <v>0</v>
      </c>
      <c r="B19" s="4"/>
      <c r="C19" s="4"/>
      <c r="D19" s="4"/>
      <c r="E19" s="5"/>
      <c r="F19" s="4"/>
      <c r="G19" s="4"/>
      <c r="H19" s="4"/>
      <c r="I19" s="4" t="e">
        <f>#REF!</f>
        <v>#REF!</v>
      </c>
      <c r="J19" s="4" t="e">
        <f>#REF!</f>
        <v>#REF!</v>
      </c>
      <c r="O19">
        <v>0</v>
      </c>
      <c r="P19" s="25">
        <f t="shared" si="38"/>
        <v>0</v>
      </c>
      <c r="Q19" s="25">
        <f>65.05*10.764</f>
        <v>700.19819999999993</v>
      </c>
      <c r="R19" s="2">
        <v>19110000</v>
      </c>
      <c r="S19" s="2"/>
      <c r="T19" s="13"/>
      <c r="U19" s="31"/>
      <c r="V19" s="45"/>
      <c r="W19" s="14"/>
      <c r="X19" s="36"/>
      <c r="Y19" s="41"/>
    </row>
    <row r="20" spans="1:26" ht="15.75" x14ac:dyDescent="0.25">
      <c r="A20" s="4">
        <f t="shared" si="40"/>
        <v>0</v>
      </c>
      <c r="B20" s="4"/>
      <c r="C20" s="4"/>
      <c r="D20" s="4"/>
      <c r="E20" s="5"/>
      <c r="F20" s="4"/>
      <c r="G20" s="4"/>
      <c r="H20" s="4"/>
      <c r="I20" s="4" t="e">
        <f>#REF!</f>
        <v>#REF!</v>
      </c>
      <c r="J20" s="4" t="e">
        <f>#REF!</f>
        <v>#REF!</v>
      </c>
      <c r="O20">
        <v>0</v>
      </c>
      <c r="P20" s="25">
        <f t="shared" si="38"/>
        <v>0</v>
      </c>
      <c r="Q20" s="25">
        <f t="shared" ref="Q20:Q21" si="41">P20/1.2</f>
        <v>0</v>
      </c>
      <c r="R20" s="2">
        <v>0</v>
      </c>
      <c r="S20" s="2"/>
      <c r="T20" s="15" t="s">
        <v>78</v>
      </c>
      <c r="U20" s="32"/>
      <c r="V20" s="26">
        <v>430</v>
      </c>
      <c r="W20" s="14" t="s">
        <v>29</v>
      </c>
      <c r="X20" s="63">
        <f>V20*1.1</f>
        <v>473.00000000000006</v>
      </c>
    </row>
    <row r="21" spans="1:26" ht="15.75" x14ac:dyDescent="0.25">
      <c r="A21" s="4">
        <f t="shared" si="40"/>
        <v>0</v>
      </c>
      <c r="B21" s="4"/>
      <c r="C21" s="4">
        <f t="shared" si="39"/>
        <v>0</v>
      </c>
      <c r="D21" s="4">
        <f t="shared" ref="D19:D25" si="42">C21*1.2</f>
        <v>0</v>
      </c>
      <c r="E21" s="5"/>
      <c r="F21" s="4" t="e">
        <f t="shared" ref="F19:F25" si="43">ROUND((E21/B21),0)</f>
        <v>#DIV/0!</v>
      </c>
      <c r="G21" s="4" t="e">
        <f t="shared" ref="G19:G25" si="44">ROUND((E21/C21),0)</f>
        <v>#DIV/0!</v>
      </c>
      <c r="H21" s="4" t="e">
        <f t="shared" ref="H19:H25" si="45">ROUND((E21/D21),0)</f>
        <v>#DIV/0!</v>
      </c>
      <c r="I21" s="4" t="e">
        <f>#REF!</f>
        <v>#REF!</v>
      </c>
      <c r="J21" s="4" t="e">
        <f>#REF!</f>
        <v>#REF!</v>
      </c>
      <c r="O21">
        <v>0</v>
      </c>
      <c r="P21" s="25">
        <f t="shared" si="38"/>
        <v>0</v>
      </c>
      <c r="Q21" s="25">
        <f t="shared" si="41"/>
        <v>0</v>
      </c>
      <c r="R21" s="2">
        <v>0</v>
      </c>
      <c r="S21" s="2"/>
      <c r="T21" s="15" t="s">
        <v>30</v>
      </c>
      <c r="U21" s="32"/>
      <c r="V21" s="28">
        <f>V18*V20</f>
        <v>2666000</v>
      </c>
      <c r="W21" s="16"/>
      <c r="X21" s="38"/>
      <c r="Y21" s="9"/>
    </row>
    <row r="22" spans="1:26" ht="15.75" customHeight="1" x14ac:dyDescent="0.25">
      <c r="A22" s="4">
        <f t="shared" si="40"/>
        <v>0</v>
      </c>
      <c r="B22" s="4">
        <v>470</v>
      </c>
      <c r="C22" s="4">
        <f t="shared" si="39"/>
        <v>564</v>
      </c>
      <c r="D22" s="4">
        <f t="shared" si="42"/>
        <v>676.8</v>
      </c>
      <c r="E22" s="5"/>
      <c r="F22" s="4">
        <f t="shared" si="43"/>
        <v>0</v>
      </c>
      <c r="G22" s="4">
        <f t="shared" si="44"/>
        <v>0</v>
      </c>
      <c r="H22" s="4">
        <f t="shared" si="45"/>
        <v>0</v>
      </c>
      <c r="I22" s="4" t="e">
        <f>#REF!</f>
        <v>#REF!</v>
      </c>
      <c r="J22" s="4" t="e">
        <f>#REF!</f>
        <v>#REF!</v>
      </c>
      <c r="O22">
        <v>0</v>
      </c>
      <c r="P22" s="25">
        <f t="shared" ref="P22" si="46">O22/1.2</f>
        <v>0</v>
      </c>
      <c r="Q22" s="25">
        <f t="shared" ref="Q22" si="47">P22/1.2</f>
        <v>0</v>
      </c>
      <c r="R22" s="2">
        <v>0</v>
      </c>
      <c r="S22" s="2"/>
      <c r="T22" s="15"/>
      <c r="U22" s="32"/>
      <c r="V22" s="28"/>
      <c r="W22" s="16"/>
      <c r="X22" s="42"/>
      <c r="Y22" s="9"/>
    </row>
    <row r="23" spans="1:26" ht="19.5" customHeight="1" x14ac:dyDescent="0.25">
      <c r="A23" s="4">
        <f t="shared" si="40"/>
        <v>0</v>
      </c>
      <c r="B23" s="4">
        <f t="shared" ref="B23:B25" si="48">Q23</f>
        <v>0</v>
      </c>
      <c r="C23" s="4">
        <f t="shared" si="39"/>
        <v>0</v>
      </c>
      <c r="D23" s="4">
        <f t="shared" si="42"/>
        <v>0</v>
      </c>
      <c r="E23" s="5"/>
      <c r="F23" s="4" t="e">
        <f t="shared" si="43"/>
        <v>#DIV/0!</v>
      </c>
      <c r="G23" s="4" t="e">
        <f t="shared" si="44"/>
        <v>#DIV/0!</v>
      </c>
      <c r="H23" s="4" t="e">
        <f t="shared" si="45"/>
        <v>#DIV/0!</v>
      </c>
      <c r="I23" s="4" t="e">
        <f>#REF!</f>
        <v>#REF!</v>
      </c>
      <c r="J23" s="4" t="e">
        <f>#REF!</f>
        <v>#REF!</v>
      </c>
      <c r="O23">
        <v>0</v>
      </c>
      <c r="P23" s="25">
        <f t="shared" ref="P23" si="49">O23/1.2</f>
        <v>0</v>
      </c>
      <c r="Q23" s="25">
        <f t="shared" ref="Q23" si="50">P23/1.2</f>
        <v>0</v>
      </c>
      <c r="R23" s="2">
        <v>0</v>
      </c>
      <c r="S23" s="2"/>
      <c r="T23" s="17" t="s">
        <v>28</v>
      </c>
      <c r="U23" s="6"/>
      <c r="V23" s="10">
        <f>V21+V22</f>
        <v>2666000</v>
      </c>
      <c r="W23" s="18"/>
      <c r="X23" s="39"/>
      <c r="Y23" s="9"/>
      <c r="Z23" s="6"/>
    </row>
    <row r="24" spans="1:26" ht="18" customHeight="1" x14ac:dyDescent="0.25">
      <c r="A24" s="4">
        <f t="shared" si="40"/>
        <v>0</v>
      </c>
      <c r="B24" s="4">
        <f t="shared" si="48"/>
        <v>0</v>
      </c>
      <c r="C24" s="4">
        <f t="shared" si="39"/>
        <v>0</v>
      </c>
      <c r="D24" s="4">
        <f t="shared" si="42"/>
        <v>0</v>
      </c>
      <c r="E24" s="5">
        <f t="shared" ref="E24:E25" si="51">R24</f>
        <v>0</v>
      </c>
      <c r="F24" s="8" t="e">
        <f t="shared" si="43"/>
        <v>#DIV/0!</v>
      </c>
      <c r="G24" s="8" t="e">
        <f t="shared" si="44"/>
        <v>#DIV/0!</v>
      </c>
      <c r="H24" s="8" t="e">
        <f t="shared" si="45"/>
        <v>#DIV/0!</v>
      </c>
      <c r="I24" s="4" t="e">
        <f>#REF!</f>
        <v>#REF!</v>
      </c>
      <c r="J24" s="4" t="e">
        <f>#REF!</f>
        <v>#REF!</v>
      </c>
      <c r="O24">
        <v>0</v>
      </c>
      <c r="P24" s="25">
        <f t="shared" ref="P24" si="52">O24/1.2</f>
        <v>0</v>
      </c>
      <c r="Q24" s="25">
        <f t="shared" ref="Q24" si="53">P24/1.2</f>
        <v>0</v>
      </c>
      <c r="R24" s="2">
        <v>0</v>
      </c>
      <c r="S24" s="2"/>
      <c r="T24" s="15" t="s">
        <v>21</v>
      </c>
      <c r="U24" s="32"/>
      <c r="V24" s="10">
        <f>V23*0.98</f>
        <v>2612680</v>
      </c>
      <c r="W24" s="14"/>
      <c r="X24" s="48"/>
      <c r="Y24" s="35"/>
      <c r="Z24" s="6"/>
    </row>
    <row r="25" spans="1:26" ht="18.75" customHeight="1" x14ac:dyDescent="0.25">
      <c r="A25" s="4">
        <f t="shared" si="40"/>
        <v>0</v>
      </c>
      <c r="B25" s="4">
        <f t="shared" si="48"/>
        <v>0</v>
      </c>
      <c r="C25" s="4">
        <f t="shared" si="39"/>
        <v>0</v>
      </c>
      <c r="D25" s="4">
        <f t="shared" si="42"/>
        <v>0</v>
      </c>
      <c r="E25" s="5">
        <f t="shared" si="51"/>
        <v>0</v>
      </c>
      <c r="F25" s="8" t="e">
        <f t="shared" si="43"/>
        <v>#DIV/0!</v>
      </c>
      <c r="G25" s="8" t="e">
        <f t="shared" si="44"/>
        <v>#DIV/0!</v>
      </c>
      <c r="H25" s="8" t="e">
        <f t="shared" si="45"/>
        <v>#DIV/0!</v>
      </c>
      <c r="I25" s="4" t="e">
        <f>#REF!</f>
        <v>#REF!</v>
      </c>
      <c r="J25" s="4" t="e">
        <f>#REF!</f>
        <v>#REF!</v>
      </c>
      <c r="O25">
        <v>0</v>
      </c>
      <c r="P25" s="25">
        <f t="shared" ref="P25" si="54">O25/1.2</f>
        <v>0</v>
      </c>
      <c r="Q25" s="25">
        <f t="shared" ref="Q25" si="55">P25/1.2</f>
        <v>0</v>
      </c>
      <c r="R25" s="2">
        <v>0</v>
      </c>
      <c r="S25" s="2"/>
      <c r="T25" s="15" t="s">
        <v>22</v>
      </c>
      <c r="U25" s="32"/>
      <c r="V25" s="28">
        <f>V23*0.8</f>
        <v>2132800</v>
      </c>
      <c r="W25" s="18"/>
      <c r="X25" s="39"/>
    </row>
    <row r="26" spans="1:26" ht="15.75" x14ac:dyDescent="0.25">
      <c r="T26" s="15" t="s">
        <v>23</v>
      </c>
      <c r="U26" s="32"/>
      <c r="V26" s="28">
        <f>X20*V6</f>
        <v>1135200.0000000002</v>
      </c>
      <c r="W26" s="19"/>
      <c r="X26" s="40"/>
      <c r="Y26" s="9"/>
    </row>
    <row r="27" spans="1:26" ht="22.5" customHeight="1" x14ac:dyDescent="0.25">
      <c r="G27" s="8"/>
      <c r="T27" s="13" t="s">
        <v>24</v>
      </c>
      <c r="U27" s="31"/>
      <c r="V27" s="33"/>
      <c r="W27" s="18"/>
      <c r="X27" s="39"/>
    </row>
    <row r="28" spans="1:26" ht="21" customHeight="1" x14ac:dyDescent="0.35">
      <c r="O28" s="6" t="s">
        <v>45</v>
      </c>
      <c r="P28" s="25" t="s">
        <v>31</v>
      </c>
      <c r="Q28" s="61">
        <v>221</v>
      </c>
      <c r="R28" s="61" t="s">
        <v>29</v>
      </c>
      <c r="T28" s="50" t="s">
        <v>25</v>
      </c>
      <c r="U28" s="51"/>
      <c r="V28" s="52">
        <f>V23*0.025/12</f>
        <v>5554.166666666667</v>
      </c>
      <c r="W28" s="53"/>
      <c r="X28" s="6"/>
      <c r="Y28" s="6"/>
    </row>
    <row r="29" spans="1:26" ht="20.25" customHeight="1" thickBot="1" x14ac:dyDescent="0.3">
      <c r="G29" s="6"/>
      <c r="H29" s="6"/>
      <c r="P29" s="25" t="s">
        <v>41</v>
      </c>
      <c r="Q29" s="61">
        <v>32</v>
      </c>
      <c r="R29" s="61" t="s">
        <v>29</v>
      </c>
      <c r="T29" s="20"/>
      <c r="U29" s="21"/>
      <c r="V29" s="27"/>
      <c r="W29" s="22"/>
    </row>
    <row r="30" spans="1:26" x14ac:dyDescent="0.25">
      <c r="P30" t="s">
        <v>42</v>
      </c>
      <c r="Q30" s="9">
        <f>SUM(Q28:Q29)</f>
        <v>253</v>
      </c>
      <c r="R30" s="61" t="s">
        <v>29</v>
      </c>
    </row>
    <row r="31" spans="1:26" x14ac:dyDescent="0.25">
      <c r="G31" s="60" t="s">
        <v>79</v>
      </c>
      <c r="H31" s="60"/>
      <c r="P31"/>
      <c r="Q31" s="9"/>
    </row>
    <row r="32" spans="1:26" x14ac:dyDescent="0.25">
      <c r="G32" s="60" t="s">
        <v>80</v>
      </c>
      <c r="H32" s="121">
        <v>3200000</v>
      </c>
      <c r="O32" s="54"/>
      <c r="P32" s="54"/>
      <c r="Q32" s="55" t="s">
        <v>37</v>
      </c>
      <c r="R32" s="56" t="s">
        <v>38</v>
      </c>
      <c r="X32" s="9"/>
    </row>
    <row r="33" spans="8:24" ht="15" customHeight="1" x14ac:dyDescent="0.3">
      <c r="J33" s="114" t="s">
        <v>39</v>
      </c>
      <c r="K33" s="114"/>
      <c r="L33" s="114"/>
      <c r="M33" s="114"/>
      <c r="N33" s="114"/>
      <c r="O33" s="114"/>
      <c r="P33" s="56" t="s">
        <v>40</v>
      </c>
      <c r="Q33" s="59"/>
      <c r="R33" s="62"/>
    </row>
    <row r="34" spans="8:24" ht="18.75" x14ac:dyDescent="0.3">
      <c r="O34" s="58" t="s">
        <v>81</v>
      </c>
      <c r="P34" s="56" t="s">
        <v>77</v>
      </c>
      <c r="Q34" s="59">
        <v>39.96</v>
      </c>
      <c r="R34" s="62">
        <f>Q34*10.764</f>
        <v>430.12943999999999</v>
      </c>
      <c r="T34" s="115" t="s">
        <v>44</v>
      </c>
      <c r="U34" s="115"/>
      <c r="X34">
        <v>525</v>
      </c>
    </row>
    <row r="35" spans="8:24" ht="18.75" x14ac:dyDescent="0.3">
      <c r="O35" s="54"/>
      <c r="P35" s="60"/>
      <c r="Q35" s="60"/>
      <c r="R35" s="57"/>
      <c r="T35" s="115" t="s">
        <v>75</v>
      </c>
      <c r="U35" s="115"/>
      <c r="X35">
        <f>X34*1.2</f>
        <v>630</v>
      </c>
    </row>
    <row r="36" spans="8:24" ht="18.75" x14ac:dyDescent="0.3">
      <c r="H36" s="9">
        <f>H32*20%</f>
        <v>640000</v>
      </c>
      <c r="T36" s="64" t="s">
        <v>43</v>
      </c>
      <c r="U36" s="64">
        <f>V23</f>
        <v>2666000</v>
      </c>
      <c r="X36">
        <v>3611475</v>
      </c>
    </row>
    <row r="37" spans="8:24" ht="18.75" x14ac:dyDescent="0.3">
      <c r="T37" s="64" t="s">
        <v>21</v>
      </c>
      <c r="U37" s="64">
        <f>V24</f>
        <v>2612680</v>
      </c>
      <c r="X37">
        <f>X36/X35</f>
        <v>5732.5</v>
      </c>
    </row>
    <row r="38" spans="8:24" ht="18.75" x14ac:dyDescent="0.3">
      <c r="T38" s="64" t="s">
        <v>22</v>
      </c>
      <c r="U38" s="64">
        <f>V25</f>
        <v>2132800</v>
      </c>
    </row>
    <row r="39" spans="8:24" x14ac:dyDescent="0.25">
      <c r="H39" s="9">
        <f>H32+H36</f>
        <v>3840000</v>
      </c>
    </row>
  </sheetData>
  <mergeCells count="8">
    <mergeCell ref="J33:O33"/>
    <mergeCell ref="T34:U34"/>
    <mergeCell ref="T35:U35"/>
    <mergeCell ref="A15:R15"/>
    <mergeCell ref="A2:R2"/>
    <mergeCell ref="T3:Y3"/>
    <mergeCell ref="T2:Y2"/>
    <mergeCell ref="T6:U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N1" sqref="N1"/>
    </sheetView>
  </sheetViews>
  <sheetFormatPr defaultRowHeight="15" x14ac:dyDescent="0.25"/>
  <sheetData>
    <row r="18" ht="14.25" customHeight="1" x14ac:dyDescent="0.25"/>
    <row r="19" ht="15.75" customHeight="1" x14ac:dyDescent="0.2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55:E56"/>
  <sheetViews>
    <sheetView topLeftCell="B1" zoomScaleNormal="100" workbookViewId="0">
      <selection activeCell="P1" sqref="P1"/>
    </sheetView>
  </sheetViews>
  <sheetFormatPr defaultRowHeight="15" x14ac:dyDescent="0.25"/>
  <sheetData>
    <row r="55" spans="5:5" x14ac:dyDescent="0.25">
      <c r="E55">
        <f>3800000/486</f>
        <v>7818.9300411522636</v>
      </c>
    </row>
    <row r="56" spans="5:5" x14ac:dyDescent="0.25">
      <c r="E56">
        <f>6262000/801</f>
        <v>7817.7278401997501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V1" sqref="V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D1" workbookViewId="0">
      <selection activeCell="S1" sqref="S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N19:S98"/>
  <sheetViews>
    <sheetView topLeftCell="C67" zoomScale="90" zoomScaleNormal="90" workbookViewId="0">
      <selection activeCell="P98" sqref="P98"/>
    </sheetView>
  </sheetViews>
  <sheetFormatPr defaultRowHeight="15" x14ac:dyDescent="0.25"/>
  <sheetData>
    <row r="19" spans="14:15" x14ac:dyDescent="0.25">
      <c r="N19" t="s">
        <v>76</v>
      </c>
      <c r="O19">
        <v>2</v>
      </c>
    </row>
    <row r="57" spans="18:19" x14ac:dyDescent="0.25">
      <c r="R57" t="s">
        <v>76</v>
      </c>
      <c r="S57">
        <v>4</v>
      </c>
    </row>
    <row r="98" spans="15:16" x14ac:dyDescent="0.25">
      <c r="O98" t="s">
        <v>76</v>
      </c>
      <c r="P98">
        <v>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D1" zoomScaleNormal="100" workbookViewId="0">
      <selection activeCell="E2" sqref="E2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S1" zoomScale="90" zoomScaleNormal="90" workbookViewId="0">
      <selection activeCell="AP2" sqref="AP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L1" zoomScale="80" zoomScaleNormal="80" workbookViewId="0">
      <selection activeCell="AS2" sqref="AS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F27" sqref="F27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3F919-872C-46C1-937A-71CA52B4ECA4}">
  <dimension ref="A1"/>
  <sheetViews>
    <sheetView workbookViewId="0">
      <selection activeCell="H27" sqref="H2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8076A-C110-447B-9705-F763F9A331D7}">
  <dimension ref="A1"/>
  <sheetViews>
    <sheetView workbookViewId="0">
      <selection activeCell="K22" sqref="K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Depreciation</vt:lpstr>
      <vt:lpstr>20-20</vt:lpstr>
      <vt:lpstr>Sheet4</vt:lpstr>
      <vt:lpstr>Sheet5</vt:lpstr>
      <vt:lpstr>Sheet6</vt:lpstr>
      <vt:lpstr>Sheet7</vt:lpstr>
      <vt:lpstr>Area page</vt:lpstr>
      <vt:lpstr>Sheet9</vt:lpstr>
      <vt:lpstr>Sheet10</vt:lpstr>
      <vt:lpstr>Sheet11</vt:lpstr>
      <vt:lpstr>Sheet12</vt:lpstr>
      <vt:lpstr>Sheet3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2025-03-13T12:08:49Z</dcterms:modified>
</cp:coreProperties>
</file>