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BFBB978D-CD99-4A8B-B8A4-0E8863E8D0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1" l="1"/>
  <c r="F35" i="1"/>
  <c r="H35" i="1" s="1"/>
  <c r="F32" i="1"/>
  <c r="F34" i="1"/>
  <c r="H34" i="1" s="1"/>
  <c r="B35" i="1"/>
  <c r="H33" i="1"/>
  <c r="H13" i="1"/>
  <c r="B34" i="1"/>
  <c r="C31" i="1"/>
  <c r="B31" i="1"/>
  <c r="K8" i="1"/>
  <c r="H8" i="1"/>
  <c r="J8" i="1"/>
  <c r="I30" i="1"/>
  <c r="G8" i="1"/>
  <c r="G33" i="1"/>
  <c r="B33" i="1"/>
  <c r="B30" i="1"/>
  <c r="C32" i="1"/>
  <c r="C30" i="1"/>
  <c r="C29" i="1"/>
  <c r="F8" i="1"/>
  <c r="B15" i="1"/>
  <c r="B9" i="1"/>
  <c r="B4" i="1"/>
  <c r="B5" i="1" s="1"/>
  <c r="G35" i="1" l="1"/>
  <c r="G34" i="1"/>
  <c r="B10" i="1"/>
  <c r="B11" i="1" s="1"/>
  <c r="B12" i="1" s="1"/>
  <c r="B16" i="1" s="1"/>
  <c r="B19" i="1" l="1"/>
  <c r="B22" i="1"/>
  <c r="B20" i="1"/>
  <c r="B17" i="1"/>
  <c r="B18" i="1"/>
  <c r="G31" i="1" l="1"/>
  <c r="H30" i="1"/>
  <c r="H32" i="1"/>
  <c r="G30" i="1"/>
  <c r="G32" i="1" l="1"/>
  <c r="J32" i="1" s="1"/>
  <c r="H31" i="1"/>
  <c r="G29" i="1"/>
  <c r="H29" i="1" l="1"/>
  <c r="H3" i="1" l="1"/>
</calcChain>
</file>

<file path=xl/sharedStrings.xml><?xml version="1.0" encoding="utf-8"?>
<sst xmlns="http://schemas.openxmlformats.org/spreadsheetml/2006/main" count="32" uniqueCount="31">
  <si>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</si>
  <si>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</si>
  <si>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</si>
  <si>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</si>
  <si>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</si>
  <si>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</si>
  <si>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</si>
  <si>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</si>
  <si>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>IGR</t>
  </si>
  <si>
    <t>Area</t>
  </si>
  <si>
    <t>Agreement Carpet Area</t>
  </si>
  <si>
    <t>Built up</t>
  </si>
  <si>
    <t>Approx.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</si>
  <si>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</si>
  <si>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</si>
  <si>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</si>
  <si>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</si>
  <si>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</si>
  <si>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</si>
  <si>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</si>
  <si>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</si>
  <si>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</si>
  <si>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</si>
  <si>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</si>
  <si>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</si>
  <si>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</si>
  <si>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</si>
  <si>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Distress Value</t>
  </si>
  <si>
    <t>Measurement Carpet</t>
  </si>
  <si>
    <t>FB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</si>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</sst>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2" borderId="1" xfId="0" applyFill="1" applyBorder="1"/>
    <xf numFmtId="43" fontId="0" fillId="2" borderId="1" xfId="0" applyNumberFormat="1" applyFill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0" fontId="7" fillId="2" borderId="0" xfId="0" applyFont="1" applyFill="1"/>
    <xf numFmtId="0" fontId="6" fillId="2" borderId="1" xfId="0" applyFont="1" applyFill="1" applyBorder="1"/>
    <xf numFmtId="43" fontId="6" fillId="2" borderId="1" xfId="0" applyNumberFormat="1" applyFont="1" applyFill="1" applyBorder="1"/>
    <xf numFmtId="43" fontId="6" fillId="0" borderId="0" xfId="0" applyNumberFormat="1" applyFont="1"/>
    <xf numFmtId="0" fontId="3" fillId="0" borderId="0" xfId="1" applyNumberFormat="1" applyFont="1" applyBorder="1"/>
    <xf numFmtId="43" fontId="3" fillId="0" borderId="0" xfId="0" applyNumberFormat="1" applyFont="1"/>
    <xf numFmtId="10" fontId="4" fillId="0" borderId="0" xfId="0" applyNumberFormat="1" applyFont="1"/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/>
    </xf>
    <xf numFmtId="43" fontId="12" fillId="3" borderId="1" xfId="0" applyNumberFormat="1" applyFont="1" applyFill="1" applyBorder="1" applyAlignment="1">
      <alignment horizontal="left" vertical="top"/>
    </xf>
    <xf numFmtId="43" fontId="13" fillId="3" borderId="1" xfId="0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596381</xdr:colOff>
      <xdr:row>37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6947C-C0CD-BF63-E516-E642B8E8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1181" cy="7134225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</xdr:row>
      <xdr:rowOff>38100</xdr:rowOff>
    </xdr:from>
    <xdr:to>
      <xdr:col>30</xdr:col>
      <xdr:colOff>171450</xdr:colOff>
      <xdr:row>44</xdr:row>
      <xdr:rowOff>96401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46D84-75EB-3A32-4CE6-A2DE0EF5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228600"/>
          <a:ext cx="9696450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"/>
  <sheetViews>
    <sheetView tabSelected="1" zoomScaleNormal="100" workbookViewId="0">
      <selection activeCell="H20" sqref="H20"/>
    </sheetView>
  </sheetViews>
  <sheetFormatPr defaultRowHeight="15" x14ac:dyDescent="0.25"/>
  <cols>
    <col min="1" max="1" width="21.7109375" style="10" bestFit="1" customWidth="1"/>
    <col min="2" max="2" width="18.140625" style="10" bestFit="1" customWidth="1"/>
    <col min="3" max="3" width="15.5703125" style="10" bestFit="1" customWidth="1"/>
    <col min="4" max="4" width="18.28515625" style="10" bestFit="1" customWidth="1"/>
    <col min="5" max="5" width="18.28515625" style="10" customWidth="1"/>
    <col min="6" max="6" width="21.7109375" style="10" bestFit="1" customWidth="1"/>
    <col min="7" max="7" width="18.85546875" style="10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0" bestFit="1" customWidth="1"/>
    <col min="12" max="12" width="28.42578125" bestFit="1" customWidth="1"/>
    <col min="13" max="14" width="14.28515625" bestFit="1" customWidth="1"/>
    <col min="15" max="15" width="11.5703125" bestFit="1" customWidth="1"/>
  </cols>
  <sheetData>
    <row r="1" spans="1:15" ht="15.75" x14ac:dyDescent="0.25">
      <c r="A1" s="72"/>
      <c r="B1" s="70"/>
      <c r="C1" s="70"/>
      <c r="F1" s="29"/>
      <c r="G1" s="20"/>
      <c r="H1" s="2"/>
      <c r="I1" s="3"/>
      <c r="L1" s="1"/>
      <c r="M1" s="2"/>
      <c r="N1" s="2"/>
      <c r="O1" s="3"/>
    </row>
    <row r="2" spans="1:15" ht="16.5" x14ac:dyDescent="0.3">
      <c r="A2" s="67" t="s">
        <v>13</v>
      </c>
      <c r="B2" s="71">
        <v>2025</v>
      </c>
      <c r="C2" s="71"/>
      <c r="D2" s="22"/>
      <c r="F2" s="10" t="s">
        <v>1</v>
      </c>
      <c r="I2" s="5"/>
      <c r="L2" s="4"/>
      <c r="O2" s="5"/>
    </row>
    <row r="3" spans="1:15" ht="16.5" x14ac:dyDescent="0.3">
      <c r="A3" s="67" t="s">
        <v>14</v>
      </c>
      <c r="B3" s="71">
        <v>2025</v>
      </c>
      <c r="C3" s="71"/>
      <c r="D3" s="19"/>
      <c r="E3" s="14" t="s">
        <v>12</v>
      </c>
      <c r="F3" s="41">
        <v>2010</v>
      </c>
      <c r="G3" s="30">
        <v>2025</v>
      </c>
      <c r="H3" s="42">
        <f>G3-F3</f>
        <v>15</v>
      </c>
      <c r="M3" s="64"/>
      <c r="N3" s="6"/>
      <c r="O3" s="5"/>
    </row>
    <row r="4" spans="1:15" ht="16.5" x14ac:dyDescent="0.3">
      <c r="A4" s="68" t="s">
        <v>15</v>
      </c>
      <c r="B4" s="71">
        <f>B2-B3</f>
        <v>0</v>
      </c>
      <c r="C4" s="71"/>
      <c r="D4" s="33"/>
      <c r="E4" s="43"/>
      <c r="F4" s="44"/>
      <c r="H4" s="42"/>
      <c r="L4" s="25"/>
      <c r="M4" s="64"/>
      <c r="N4" s="6"/>
      <c r="O4" s="5"/>
    </row>
    <row r="5" spans="1:15" ht="16.5" x14ac:dyDescent="0.3">
      <c r="A5" s="67"/>
      <c r="B5" s="71">
        <f>B4-60</f>
        <v>-60</v>
      </c>
      <c r="C5" s="71"/>
      <c r="D5" s="33"/>
      <c r="E5" s="49"/>
      <c r="F5" s="49" t="s">
        <v>10</v>
      </c>
      <c r="G5" s="30" t="s">
        <v>11</v>
      </c>
      <c r="H5" s="50"/>
      <c r="I5" s="7"/>
      <c r="M5" s="64"/>
      <c r="N5" s="6"/>
      <c r="O5" s="5"/>
    </row>
    <row r="6" spans="1:15" ht="16.5" x14ac:dyDescent="0.3">
      <c r="A6" s="67" t="s">
        <v>16</v>
      </c>
      <c r="B6" s="71">
        <f>542*2600</f>
        <v>1409200</v>
      </c>
      <c r="C6" s="71"/>
      <c r="D6" s="33"/>
      <c r="E6" s="49"/>
      <c r="F6" s="7">
        <v>409</v>
      </c>
      <c r="G6" s="49"/>
      <c r="H6" s="50"/>
      <c r="I6" s="11"/>
      <c r="J6" s="11"/>
      <c r="M6" s="64"/>
      <c r="N6" s="6"/>
      <c r="O6" s="5"/>
    </row>
    <row r="7" spans="1:15" ht="16.5" x14ac:dyDescent="0.3">
      <c r="A7" s="67" t="s">
        <v>17</v>
      </c>
      <c r="B7" s="71"/>
      <c r="C7" s="71"/>
      <c r="D7" s="34"/>
      <c r="E7" s="51"/>
      <c r="F7" s="49">
        <v>84</v>
      </c>
      <c r="G7" s="49"/>
      <c r="H7" s="7"/>
      <c r="I7" s="11"/>
      <c r="J7" s="11"/>
      <c r="M7" s="65"/>
      <c r="N7" s="27"/>
      <c r="O7" s="5"/>
    </row>
    <row r="8" spans="1:15" ht="16.5" x14ac:dyDescent="0.3">
      <c r="A8" s="67"/>
      <c r="B8" s="71"/>
      <c r="C8" s="71"/>
      <c r="D8" s="35"/>
      <c r="E8" s="52"/>
      <c r="F8" s="49">
        <f>SUM(F6:F7)</f>
        <v>493</v>
      </c>
      <c r="G8" s="14">
        <f>F8*1.1</f>
        <v>542.30000000000007</v>
      </c>
      <c r="H8" s="7">
        <f>G8*1.3</f>
        <v>704.99000000000012</v>
      </c>
      <c r="I8" s="11">
        <v>7000</v>
      </c>
      <c r="J8" s="63">
        <f>I8*H8</f>
        <v>4934930.0000000009</v>
      </c>
      <c r="K8" s="7">
        <f>J8/493</f>
        <v>10010.000000000002</v>
      </c>
      <c r="M8" s="26"/>
      <c r="N8" s="27"/>
      <c r="O8" s="5"/>
    </row>
    <row r="9" spans="1:15" ht="16.5" x14ac:dyDescent="0.3">
      <c r="A9" s="67" t="s">
        <v>18</v>
      </c>
      <c r="B9" s="71">
        <f>100-10</f>
        <v>90</v>
      </c>
      <c r="C9" s="71"/>
      <c r="D9" s="34"/>
      <c r="E9" s="51"/>
      <c r="F9" s="49"/>
      <c r="G9" s="45"/>
      <c r="H9" s="39"/>
      <c r="I9" s="11"/>
      <c r="J9" s="11"/>
      <c r="K9" s="9"/>
      <c r="L9" s="9"/>
      <c r="M9" s="8"/>
      <c r="N9" s="27"/>
      <c r="O9" s="5"/>
    </row>
    <row r="10" spans="1:15" ht="16.5" x14ac:dyDescent="0.3">
      <c r="A10" s="68" t="s">
        <v>19</v>
      </c>
      <c r="B10" s="71">
        <f>B9*B4/60</f>
        <v>0</v>
      </c>
      <c r="C10" s="71"/>
      <c r="D10" s="34"/>
      <c r="E10" s="51"/>
      <c r="F10" s="49"/>
      <c r="G10" s="30"/>
      <c r="H10" s="39"/>
      <c r="I10" s="11"/>
      <c r="J10" s="11"/>
      <c r="K10" s="9"/>
      <c r="L10" s="9"/>
      <c r="M10" s="8"/>
      <c r="N10" s="27"/>
      <c r="O10" s="5"/>
    </row>
    <row r="11" spans="1:15" ht="16.5" x14ac:dyDescent="0.3">
      <c r="A11" s="67"/>
      <c r="B11" s="71">
        <f>B10%</f>
        <v>0</v>
      </c>
      <c r="C11" s="71"/>
      <c r="D11" s="36"/>
      <c r="E11" s="53"/>
      <c r="F11" s="54"/>
      <c r="G11" s="14"/>
      <c r="H11" s="39"/>
      <c r="I11" s="11"/>
      <c r="J11" s="11"/>
      <c r="K11" s="9"/>
      <c r="L11" s="9"/>
      <c r="M11" s="8"/>
      <c r="N11" s="28"/>
      <c r="O11" s="5"/>
    </row>
    <row r="12" spans="1:15" ht="16.5" x14ac:dyDescent="0.3">
      <c r="A12" s="67" t="s">
        <v>20</v>
      </c>
      <c r="B12" s="71">
        <f>ROUND((B6*B11),0)</f>
        <v>0</v>
      </c>
      <c r="C12" s="71"/>
      <c r="D12" s="37"/>
      <c r="E12" s="51"/>
      <c r="F12" s="32" t="s">
        <v>28</v>
      </c>
      <c r="G12" s="14" t="s">
        <v>29</v>
      </c>
      <c r="H12" s="39" t="s">
        <v>30</v>
      </c>
      <c r="I12" s="24"/>
      <c r="J12" s="11"/>
      <c r="K12" s="9"/>
      <c r="L12" s="9"/>
      <c r="M12" s="66"/>
      <c r="N12" s="6"/>
      <c r="O12" s="5"/>
    </row>
    <row r="13" spans="1:15" ht="16.5" x14ac:dyDescent="0.3">
      <c r="A13" s="67" t="s">
        <v>9</v>
      </c>
      <c r="B13" s="71">
        <v>493</v>
      </c>
      <c r="C13" s="71"/>
      <c r="D13" s="37"/>
      <c r="E13" s="46"/>
      <c r="F13" s="14">
        <v>419</v>
      </c>
      <c r="G13" s="14">
        <v>23</v>
      </c>
      <c r="H13" s="39">
        <f>18+28</f>
        <v>46</v>
      </c>
      <c r="I13" s="63"/>
      <c r="J13" s="11"/>
      <c r="K13" s="9"/>
      <c r="L13" s="9"/>
      <c r="M13" s="47"/>
      <c r="N13" s="6"/>
      <c r="O13" s="5"/>
    </row>
    <row r="14" spans="1:15" ht="16.5" x14ac:dyDescent="0.3">
      <c r="A14" s="67" t="s">
        <v>21</v>
      </c>
      <c r="B14" s="71">
        <v>10500</v>
      </c>
      <c r="C14" s="71"/>
      <c r="D14" s="33"/>
      <c r="E14" s="14"/>
      <c r="F14" s="14"/>
      <c r="G14" s="14"/>
      <c r="H14" s="39"/>
      <c r="I14" s="63"/>
      <c r="J14" s="11"/>
      <c r="K14" s="9"/>
      <c r="L14" s="9"/>
      <c r="M14" s="47"/>
      <c r="N14" s="6"/>
      <c r="O14" s="5"/>
    </row>
    <row r="15" spans="1:15" ht="16.5" x14ac:dyDescent="0.3">
      <c r="A15" s="67" t="s">
        <v>22</v>
      </c>
      <c r="B15" s="71">
        <f>B14*B13</f>
        <v>5176500</v>
      </c>
      <c r="C15" s="71"/>
      <c r="D15" s="33"/>
      <c r="E15" s="14"/>
      <c r="H15" s="39"/>
      <c r="I15" s="9"/>
      <c r="J15" s="9"/>
      <c r="K15" s="9"/>
      <c r="L15" s="9"/>
      <c r="M15" s="8"/>
      <c r="N15" s="6"/>
      <c r="O15" s="5"/>
    </row>
    <row r="16" spans="1:15" ht="16.5" x14ac:dyDescent="0.3">
      <c r="A16" s="69" t="s">
        <v>23</v>
      </c>
      <c r="B16" s="70">
        <f>B15-B12</f>
        <v>5176500</v>
      </c>
      <c r="C16" s="70"/>
      <c r="D16" s="38"/>
      <c r="E16" s="14"/>
      <c r="F16" s="40"/>
      <c r="G16" s="14"/>
      <c r="H16" s="7"/>
      <c r="I16" s="7"/>
      <c r="M16" s="7"/>
      <c r="N16" s="27"/>
      <c r="O16" s="5"/>
    </row>
    <row r="17" spans="1:15" ht="16.5" x14ac:dyDescent="0.3">
      <c r="A17" s="69" t="s">
        <v>24</v>
      </c>
      <c r="B17" s="70">
        <f>B16*0.9</f>
        <v>4658850</v>
      </c>
      <c r="C17" s="70"/>
      <c r="D17" s="48"/>
      <c r="E17" s="14"/>
      <c r="F17" s="40"/>
      <c r="G17" s="14"/>
      <c r="H17" s="7"/>
      <c r="I17" s="7"/>
      <c r="L17" s="27"/>
      <c r="M17" s="15"/>
      <c r="N17" s="15"/>
      <c r="O17" s="21"/>
    </row>
    <row r="18" spans="1:15" ht="16.5" hidden="1" x14ac:dyDescent="0.3">
      <c r="A18" s="69" t="s">
        <v>25</v>
      </c>
      <c r="B18" s="70">
        <f>B16*0.8</f>
        <v>4141200</v>
      </c>
      <c r="C18" s="70"/>
      <c r="D18" s="48"/>
      <c r="E18" s="14"/>
      <c r="F18" s="14"/>
      <c r="G18" s="14"/>
      <c r="H18" s="7"/>
      <c r="I18" s="7"/>
      <c r="L18" s="27"/>
      <c r="M18" s="15"/>
      <c r="N18" s="15"/>
      <c r="O18" s="7"/>
    </row>
    <row r="19" spans="1:15" ht="16.5" x14ac:dyDescent="0.3">
      <c r="A19" s="69" t="s">
        <v>27</v>
      </c>
      <c r="B19" s="70">
        <f>B16*0.8</f>
        <v>4141200</v>
      </c>
      <c r="C19" s="70"/>
      <c r="D19" s="48"/>
      <c r="E19" s="14"/>
      <c r="F19" s="14"/>
      <c r="G19" s="14"/>
      <c r="H19" s="7"/>
      <c r="I19" s="7"/>
      <c r="L19" s="27"/>
      <c r="M19" s="15"/>
      <c r="N19" s="15"/>
      <c r="O19" s="7"/>
    </row>
    <row r="20" spans="1:15" ht="16.5" x14ac:dyDescent="0.3">
      <c r="A20" s="69" t="s">
        <v>26</v>
      </c>
      <c r="B20" s="70">
        <f>B16*0.03/12</f>
        <v>12941.25</v>
      </c>
      <c r="C20" s="70"/>
      <c r="D20" s="48"/>
      <c r="E20" s="14"/>
      <c r="F20" s="14"/>
      <c r="G20" s="14"/>
      <c r="H20" s="7"/>
      <c r="I20" s="7"/>
      <c r="L20" s="27"/>
      <c r="M20" s="15"/>
      <c r="N20" s="15"/>
      <c r="O20" s="7"/>
    </row>
    <row r="21" spans="1:15" ht="16.5" x14ac:dyDescent="0.3">
      <c r="A21" s="17"/>
      <c r="B21" s="18"/>
      <c r="C21" s="18"/>
      <c r="D21" s="48"/>
      <c r="E21" s="14"/>
      <c r="F21" s="14"/>
      <c r="G21" s="14"/>
      <c r="H21" s="7"/>
      <c r="I21" s="7"/>
      <c r="L21" s="27"/>
      <c r="M21" s="15"/>
      <c r="N21" s="15"/>
      <c r="O21" s="7"/>
    </row>
    <row r="22" spans="1:15" ht="20.25" x14ac:dyDescent="0.3">
      <c r="A22" s="17"/>
      <c r="B22" s="19">
        <f>B16/664</f>
        <v>7795.9337349397592</v>
      </c>
      <c r="C22" s="19"/>
      <c r="D22" s="33"/>
      <c r="E22" s="55"/>
      <c r="F22" s="14"/>
      <c r="G22" s="55"/>
      <c r="I22" s="7"/>
      <c r="K22" s="7"/>
    </row>
    <row r="23" spans="1:15" ht="16.5" x14ac:dyDescent="0.3">
      <c r="A23" s="17"/>
      <c r="B23" s="31"/>
      <c r="C23" s="19"/>
      <c r="D23" s="19"/>
      <c r="E23" s="14"/>
    </row>
    <row r="24" spans="1:15" x14ac:dyDescent="0.25">
      <c r="B24" s="14"/>
      <c r="C24" s="14"/>
    </row>
    <row r="25" spans="1:15" x14ac:dyDescent="0.25">
      <c r="B25" s="14"/>
      <c r="C25" s="14"/>
      <c r="F25" s="14"/>
    </row>
    <row r="27" spans="1:15" x14ac:dyDescent="0.25">
      <c r="D27" s="10" t="s">
        <v>2</v>
      </c>
    </row>
    <row r="28" spans="1:15" x14ac:dyDescent="0.25">
      <c r="B28" s="23" t="s">
        <v>3</v>
      </c>
      <c r="C28" s="23" t="s">
        <v>11</v>
      </c>
      <c r="D28" s="23" t="s">
        <v>7</v>
      </c>
      <c r="E28" s="23"/>
      <c r="F28" s="23" t="s">
        <v>0</v>
      </c>
      <c r="G28" s="23" t="s">
        <v>4</v>
      </c>
      <c r="H28" s="12" t="s">
        <v>5</v>
      </c>
      <c r="I28" s="12" t="s">
        <v>6</v>
      </c>
      <c r="J28" s="12"/>
    </row>
    <row r="29" spans="1:15" ht="17.25" x14ac:dyDescent="0.3">
      <c r="A29" s="10" t="s">
        <v>8</v>
      </c>
      <c r="B29" s="58">
        <v>520</v>
      </c>
      <c r="C29" s="58">
        <f>B29*1.1</f>
        <v>572</v>
      </c>
      <c r="D29" s="58"/>
      <c r="E29" s="58"/>
      <c r="F29" s="58">
        <v>7500000</v>
      </c>
      <c r="G29" s="59">
        <f t="shared" ref="G29:G35" si="0">F29/B29</f>
        <v>14423.076923076924</v>
      </c>
      <c r="H29" s="57">
        <f t="shared" ref="H29:H35" si="1">F29/C29</f>
        <v>13111.888111888113</v>
      </c>
      <c r="I29" s="12"/>
      <c r="J29" s="12"/>
      <c r="K29" s="16"/>
    </row>
    <row r="30" spans="1:15" x14ac:dyDescent="0.25">
      <c r="B30" s="56">
        <f>C30/1.1</f>
        <v>446.96969696969694</v>
      </c>
      <c r="C30" s="58">
        <f>D30/1.2</f>
        <v>491.66666666666669</v>
      </c>
      <c r="D30" s="56">
        <v>590</v>
      </c>
      <c r="E30" s="56"/>
      <c r="F30" s="57">
        <v>6000000</v>
      </c>
      <c r="G30" s="59">
        <f t="shared" si="0"/>
        <v>13423.728813559323</v>
      </c>
      <c r="H30" s="57">
        <f t="shared" si="1"/>
        <v>12203.389830508475</v>
      </c>
      <c r="I30" s="13">
        <f>F30/D30</f>
        <v>10169.491525423729</v>
      </c>
      <c r="J30" s="12"/>
    </row>
    <row r="31" spans="1:15" x14ac:dyDescent="0.25">
      <c r="B31" s="60">
        <f>55.28*10.764</f>
        <v>595.03391999999997</v>
      </c>
      <c r="C31" s="58">
        <f>B31*1.1</f>
        <v>654.53731200000004</v>
      </c>
      <c r="D31" s="60"/>
      <c r="E31" s="60"/>
      <c r="F31" s="60">
        <v>8632500</v>
      </c>
      <c r="G31" s="59">
        <f t="shared" si="0"/>
        <v>14507.5763075826</v>
      </c>
      <c r="H31" s="57">
        <f t="shared" si="1"/>
        <v>13188.705734165998</v>
      </c>
      <c r="J31" s="12"/>
    </row>
    <row r="32" spans="1:15" x14ac:dyDescent="0.25">
      <c r="A32" s="10">
        <v>2024</v>
      </c>
      <c r="B32" s="56">
        <v>660</v>
      </c>
      <c r="C32" s="58">
        <f>B32*1.1</f>
        <v>726.00000000000011</v>
      </c>
      <c r="D32" s="61"/>
      <c r="E32" s="62"/>
      <c r="F32" s="58">
        <f>4592000+321500+30000</f>
        <v>4943500</v>
      </c>
      <c r="G32" s="59">
        <f t="shared" si="0"/>
        <v>7490.151515151515</v>
      </c>
      <c r="H32" s="57">
        <f t="shared" si="1"/>
        <v>6809.2286501377403</v>
      </c>
      <c r="I32" s="13"/>
      <c r="J32" s="12">
        <f>B14/G32</f>
        <v>1.4018408010518864</v>
      </c>
    </row>
    <row r="33" spans="1:10" x14ac:dyDescent="0.25">
      <c r="B33" s="23">
        <f>29.88*10.764+5.96*10.764+8.54*10.764</f>
        <v>477.70631999999995</v>
      </c>
      <c r="C33" s="23"/>
      <c r="D33" s="23"/>
      <c r="E33" s="31"/>
      <c r="F33" s="23">
        <v>4200000</v>
      </c>
      <c r="G33" s="59">
        <f t="shared" si="0"/>
        <v>8792.0126323637505</v>
      </c>
      <c r="H33" s="57" t="e">
        <f t="shared" si="1"/>
        <v>#DIV/0!</v>
      </c>
      <c r="I33" s="13"/>
      <c r="J33" s="12"/>
    </row>
    <row r="34" spans="1:10" x14ac:dyDescent="0.25">
      <c r="B34" s="23">
        <f>44.4*10.764+4.28*10.764</f>
        <v>523.99151999999992</v>
      </c>
      <c r="C34" s="23"/>
      <c r="D34" s="23"/>
      <c r="E34" s="31"/>
      <c r="F34" s="23">
        <f>4950000+346500+30000</f>
        <v>5326500</v>
      </c>
      <c r="G34" s="31">
        <f t="shared" si="0"/>
        <v>10165.240842065537</v>
      </c>
      <c r="H34" s="57" t="e">
        <f t="shared" si="1"/>
        <v>#DIV/0!</v>
      </c>
      <c r="I34" s="12"/>
      <c r="J34" s="12"/>
    </row>
    <row r="35" spans="1:10" ht="15.75" x14ac:dyDescent="0.25">
      <c r="A35" s="32"/>
      <c r="B35" s="23">
        <f>C35/1.2</f>
        <v>733.33333333333337</v>
      </c>
      <c r="C35" s="23">
        <v>880</v>
      </c>
      <c r="D35" s="23"/>
      <c r="E35" s="31"/>
      <c r="F35" s="23">
        <f>6425000+449800+30000</f>
        <v>6904800</v>
      </c>
      <c r="G35" s="31">
        <f t="shared" si="0"/>
        <v>9415.636363636364</v>
      </c>
      <c r="H35" s="57">
        <f t="shared" si="1"/>
        <v>7846.363636363636</v>
      </c>
      <c r="I35" s="12"/>
      <c r="J35" s="12"/>
    </row>
    <row r="36" spans="1:10" ht="15.75" x14ac:dyDescent="0.25">
      <c r="A36" s="32"/>
      <c r="B36" s="23"/>
      <c r="C36" s="23"/>
      <c r="D36" s="23"/>
      <c r="E36" s="23"/>
      <c r="F36" s="23"/>
      <c r="G36" s="31"/>
      <c r="H36" s="12"/>
      <c r="I36" s="12"/>
      <c r="J36" s="12"/>
    </row>
    <row r="37" spans="1:10" ht="15.75" x14ac:dyDescent="0.25">
      <c r="A37" s="32"/>
      <c r="B37" s="23"/>
      <c r="C37" s="23"/>
      <c r="D37" s="23"/>
      <c r="E37" s="23"/>
      <c r="F37" s="23"/>
      <c r="G37" s="23"/>
      <c r="H37" s="12"/>
      <c r="I37" s="12"/>
      <c r="J37" s="12"/>
    </row>
    <row r="38" spans="1:10" ht="15.75" x14ac:dyDescent="0.25">
      <c r="A38" s="32"/>
    </row>
    <row r="39" spans="1:10" ht="15.75" x14ac:dyDescent="0.25">
      <c r="A39" s="32"/>
    </row>
    <row r="40" spans="1:10" ht="15.75" x14ac:dyDescent="0.25">
      <c r="A40" s="32"/>
    </row>
    <row r="41" spans="1:10" ht="15.75" x14ac:dyDescent="0.25">
      <c r="A41" s="32"/>
    </row>
    <row r="61" spans="4:6" x14ac:dyDescent="0.25">
      <c r="D61" s="14"/>
      <c r="E61" s="14"/>
      <c r="F61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7" sqref="P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2025-03-13T09:49:27Z</dcterms:modified>
</cp:coreProperties>
</file>