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</sheets>
  <calcPr calcId="144525"/>
</workbook>
</file>

<file path=xl/calcChain.xml><?xml version="1.0" encoding="utf-8"?>
<calcChain xmlns="http://schemas.openxmlformats.org/spreadsheetml/2006/main">
  <c r="N9" i="25" l="1"/>
  <c r="M8" i="24"/>
  <c r="N14" i="23"/>
  <c r="N13" i="23"/>
  <c r="N12" i="23"/>
  <c r="O9" i="23"/>
  <c r="I39" i="4" l="1"/>
  <c r="G39" i="4"/>
  <c r="G38" i="4"/>
  <c r="G37" i="4"/>
  <c r="Y25" i="22" l="1"/>
  <c r="F39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31" i="4"/>
  <c r="W40" i="4" s="1"/>
  <c r="S39" i="4" l="1"/>
  <c r="S40" i="4" s="1"/>
  <c r="S42" i="4" s="1"/>
  <c r="W34" i="4"/>
  <c r="W38" i="4"/>
  <c r="W39" i="4" s="1"/>
  <c r="W42" i="4" l="1"/>
  <c r="S41" i="4"/>
  <c r="W45" i="4" l="1"/>
  <c r="W47" i="4" l="1"/>
  <c r="W46" i="4"/>
  <c r="W51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<sst xmlns="http://schemas.openxmlformats.org/spreadsheetml/2006/main" count="50" uniqueCount="44">
  <si>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</si>
  <si>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</si>
  <si>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</si>
  <si>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</si>
  <si>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</si>
  <si>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</si>
  <si>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</si>
  <si>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</si>
  <si>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</si>
  <si>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</si>
  <si>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</si>
  <si>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</si>
  <si>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</si>
  <si>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</si>
  <si>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</si>
  <si>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</si>
  <si>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</si>
  <si>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</si>
  <si>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</si>
  <si>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</si>
  <si>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</si>
  <si>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</si>
  <si>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</si>
  <si>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</si>
  <si>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</si>
  <si>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</si>
  <si>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</si>
  <si>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</si>
  <si>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</si>
  <si>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</si>
  <si>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</si>
  <si>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</si>
  <si>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</si>
  <si>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</si>
  <si>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</si>
  <si>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</si>
  <si>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</si>
  <si>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</si>
  <si>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</si>
  <si>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</si>
  <si>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</si>
  <si>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Balcony</t>
  </si>
  <si>
    <t>As per OC</t>
  </si>
  <si>
    <t>State Bank of India ( RACPC Ghatkopar (West)  - Sahil More - Approx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</si>
</sst>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5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0</xdr:rowOff>
    </xdr:from>
    <xdr:to>
      <xdr:col>19</xdr:col>
      <xdr:colOff>106236</xdr:colOff>
      <xdr:row>46</xdr:row>
      <xdr:rowOff>57150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0"/>
          <a:ext cx="10469436" cy="66484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266700</xdr:colOff>
      <xdr:row>4</xdr:row>
      <xdr:rowOff>131844</xdr:rowOff>
    </xdr:from>
    <xdr:to>
      <xdr:col>23</xdr:col>
      <xdr:colOff>57150</xdr:colOff>
      <xdr:row>34</xdr:row>
      <xdr:rowOff>171449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18CD6CAF-D114-4966-AC05-7884CD271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0" y="893844"/>
          <a:ext cx="11982450" cy="575460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572346</xdr:colOff>
      <xdr:row>27</xdr:row>
      <xdr:rowOff>10244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6058746" cy="515374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10</xdr:col>
      <xdr:colOff>229483</xdr:colOff>
      <xdr:row>24</xdr:row>
      <xdr:rowOff>133980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325483" cy="451548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219956</xdr:colOff>
      <xdr:row>23</xdr:row>
      <xdr:rowOff>105401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315956" cy="448690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391941</xdr:colOff>
      <xdr:row>34</xdr:row>
      <xdr:rowOff>57150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145541" cy="65341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383521</xdr:colOff>
      <xdr:row>49</xdr:row>
      <xdr:rowOff>58301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C7CC6CC3-3259-4E4A-AEDA-41B8C6067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61921" cy="82498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164415</xdr:colOff>
      <xdr:row>46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74956A00-FF8F-4492-A985-E30FCA773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842815" cy="8735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154889</xdr:colOff>
      <xdr:row>46</xdr:row>
      <xdr:rowOff>48782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9B57E628-CC0E-44CB-BFD5-B00E960F3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833289" cy="8287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383521</xdr:colOff>
      <xdr:row>45</xdr:row>
      <xdr:rowOff>124853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6283CFEE-6A31-4BE2-B544-BACE69AC8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61921" cy="736385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11994</xdr:colOff>
      <xdr:row>42</xdr:row>
      <xdr:rowOff>144012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FC683D4D-E0D8-47CF-BDAF-6655D7F29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7690394" cy="81450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354942</xdr:colOff>
      <xdr:row>40</xdr:row>
      <xdr:rowOff>105827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B6E93AA0-3135-462A-A0B7-32069479C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33342" cy="753532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431152</xdr:colOff>
      <xdr:row>38</xdr:row>
      <xdr:rowOff>77194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4782CFF6-33CA-4486-A6E5-7744038B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09552" cy="712569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440679</xdr:colOff>
      <xdr:row>48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CDE3C348-1A56-4B37-B01B-333664E2B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19079" cy="8954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"/>
  <sheetViews>
    <sheetView tabSelected="1" topLeftCell="H28" zoomScaleNormal="100" workbookViewId="0">
      <selection activeCell="R40" sqref="R4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4" t="s">
        <v>36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/>
      <c r="T2"/>
    </row>
    <row r="3" spans="1:20" s="48" customFormat="1" x14ac:dyDescent="0.25">
      <c r="A3" s="9">
        <f t="shared" ref="A3:A14" si="0">N3</f>
        <v>0</v>
      </c>
      <c r="B3" s="9">
        <f t="shared" ref="B3:B14" si="1">Q3</f>
        <v>528</v>
      </c>
      <c r="C3" s="9">
        <f>B3*1.2</f>
        <v>633.6</v>
      </c>
      <c r="D3" s="9">
        <f t="shared" ref="D3:D14" si="2">C3*1.2</f>
        <v>760.32</v>
      </c>
      <c r="E3" s="47">
        <f t="shared" ref="E3:E14" si="3">R3</f>
        <v>4950000</v>
      </c>
      <c r="F3" s="9">
        <f t="shared" ref="F3:F14" si="4">ROUND((E3/B3),0)</f>
        <v>9375</v>
      </c>
      <c r="G3" s="9">
        <f t="shared" ref="G3:G14" si="5">ROUND((E3/C3),0)</f>
        <v>7813</v>
      </c>
      <c r="H3" s="9">
        <f t="shared" ref="H3:H14" si="6">ROUND((E3/D3),0)</f>
        <v>6510</v>
      </c>
      <c r="I3" s="9" t="e">
        <f>#REF!</f>
        <v>#REF!</v>
      </c>
      <c r="J3" s="9">
        <f t="shared" ref="J3:J14" si="7">S3</f>
        <v>0</v>
      </c>
      <c r="O3" s="48">
        <v>0</v>
      </c>
      <c r="P3" s="48">
        <f t="shared" ref="P3:Q14" si="8">O3/1.2</f>
        <v>0</v>
      </c>
      <c r="Q3" s="48">
        <v>528</v>
      </c>
      <c r="R3" s="49">
        <v>4950000</v>
      </c>
    </row>
    <row r="4" spans="1:20" x14ac:dyDescent="0.25">
      <c r="A4" s="4">
        <f t="shared" ref="A4:A9" si="9">N4</f>
        <v>0</v>
      </c>
      <c r="B4" s="4">
        <f t="shared" ref="B4:B9" si="10">Q4</f>
        <v>528</v>
      </c>
      <c r="C4" s="4">
        <f t="shared" ref="C4:C9" si="11">B4*1.2</f>
        <v>633.6</v>
      </c>
      <c r="D4" s="4">
        <f t="shared" ref="D4:D9" si="12">C4*1.2</f>
        <v>760.32</v>
      </c>
      <c r="E4" s="5">
        <f t="shared" ref="E4:E9" si="13">R4</f>
        <v>5139500</v>
      </c>
      <c r="F4" s="9">
        <f t="shared" ref="F4:F9" si="14">ROUND((E4/B4),0)</f>
        <v>9734</v>
      </c>
      <c r="G4" s="9">
        <f t="shared" ref="G4:G9" si="15">ROUND((E4/C4),0)</f>
        <v>8112</v>
      </c>
      <c r="H4" s="9">
        <f t="shared" ref="H4:H9" si="16">ROUND((E4/D4),0)</f>
        <v>6760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528</v>
      </c>
      <c r="R4" s="2">
        <v>5139500</v>
      </c>
    </row>
    <row r="5" spans="1:20" s="42" customFormat="1" x14ac:dyDescent="0.25">
      <c r="A5" s="40">
        <f t="shared" si="9"/>
        <v>0</v>
      </c>
      <c r="B5" s="40">
        <f t="shared" si="10"/>
        <v>528</v>
      </c>
      <c r="C5" s="40">
        <f t="shared" si="11"/>
        <v>633.6</v>
      </c>
      <c r="D5" s="40">
        <f t="shared" si="12"/>
        <v>760.32</v>
      </c>
      <c r="E5" s="41">
        <f t="shared" si="13"/>
        <v>5647000</v>
      </c>
      <c r="F5" s="40">
        <f t="shared" si="14"/>
        <v>10695</v>
      </c>
      <c r="G5" s="40">
        <f t="shared" si="15"/>
        <v>8913</v>
      </c>
      <c r="H5" s="40">
        <f t="shared" si="16"/>
        <v>7427</v>
      </c>
      <c r="I5" s="40" t="e">
        <f>#REF!</f>
        <v>#REF!</v>
      </c>
      <c r="J5" s="40">
        <f t="shared" si="17"/>
        <v>0</v>
      </c>
      <c r="O5" s="42">
        <v>0</v>
      </c>
      <c r="P5" s="42">
        <f t="shared" si="18"/>
        <v>0</v>
      </c>
      <c r="Q5" s="42">
        <v>528</v>
      </c>
      <c r="R5" s="43">
        <v>5647000</v>
      </c>
    </row>
    <row r="6" spans="1:20" s="42" customFormat="1" x14ac:dyDescent="0.25">
      <c r="A6" s="40">
        <f t="shared" si="9"/>
        <v>0</v>
      </c>
      <c r="B6" s="40">
        <f t="shared" si="10"/>
        <v>528</v>
      </c>
      <c r="C6" s="40">
        <f t="shared" si="11"/>
        <v>633.6</v>
      </c>
      <c r="D6" s="40">
        <f t="shared" si="12"/>
        <v>760.32</v>
      </c>
      <c r="E6" s="41">
        <f t="shared" si="13"/>
        <v>5701000</v>
      </c>
      <c r="F6" s="40">
        <f t="shared" si="14"/>
        <v>10797</v>
      </c>
      <c r="G6" s="40">
        <f t="shared" si="15"/>
        <v>8998</v>
      </c>
      <c r="H6" s="40">
        <f t="shared" si="16"/>
        <v>7498</v>
      </c>
      <c r="I6" s="40" t="e">
        <f>#REF!</f>
        <v>#REF!</v>
      </c>
      <c r="J6" s="40">
        <f t="shared" si="17"/>
        <v>0</v>
      </c>
      <c r="O6" s="42">
        <v>0</v>
      </c>
      <c r="P6" s="42">
        <f t="shared" si="18"/>
        <v>0</v>
      </c>
      <c r="Q6" s="42">
        <v>528</v>
      </c>
      <c r="R6" s="43">
        <v>5701000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ref="Q7:Q9" si="19">P7/1.2</f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4" t="s">
        <v>37</v>
      </c>
      <c r="B15" s="44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</row>
    <row r="16" spans="1:20" s="42" customFormat="1" x14ac:dyDescent="0.25">
      <c r="A16" s="40">
        <f t="shared" ref="A16:A28" si="32">N16</f>
        <v>0</v>
      </c>
      <c r="B16" s="40">
        <f t="shared" ref="B16:B28" si="33">Q16</f>
        <v>420</v>
      </c>
      <c r="C16" s="40">
        <f>B16*1.2</f>
        <v>504</v>
      </c>
      <c r="D16" s="40">
        <f t="shared" ref="D16:D28" si="34">C16*1.2</f>
        <v>604.79999999999995</v>
      </c>
      <c r="E16" s="41">
        <f t="shared" ref="E16:E28" si="35">R16</f>
        <v>5670000</v>
      </c>
      <c r="F16" s="40">
        <f t="shared" ref="F16:F28" si="36">ROUND((E16/B16),0)</f>
        <v>13500</v>
      </c>
      <c r="G16" s="40">
        <f t="shared" ref="G16:G28" si="37">ROUND((E16/C16),0)</f>
        <v>11250</v>
      </c>
      <c r="H16" s="40">
        <f t="shared" ref="H16:H28" si="38">ROUND((E16/D16),0)</f>
        <v>9375</v>
      </c>
      <c r="I16" s="40" t="e">
        <f>#REF!</f>
        <v>#REF!</v>
      </c>
      <c r="J16" s="40">
        <f t="shared" ref="J16:J28" si="39">S16</f>
        <v>0</v>
      </c>
      <c r="O16" s="42">
        <v>0</v>
      </c>
      <c r="P16" s="42">
        <f t="shared" ref="P16:Q28" si="40">O16/1.2</f>
        <v>0</v>
      </c>
      <c r="Q16" s="42">
        <v>420</v>
      </c>
      <c r="R16" s="43">
        <v>5670000</v>
      </c>
    </row>
    <row r="17" spans="1:24" x14ac:dyDescent="0.25">
      <c r="A17" s="4">
        <f t="shared" si="32"/>
        <v>0</v>
      </c>
      <c r="B17" s="4">
        <f t="shared" si="33"/>
        <v>527</v>
      </c>
      <c r="C17" s="4">
        <f t="shared" ref="C17:C28" si="41">B17*1.2</f>
        <v>632.4</v>
      </c>
      <c r="D17" s="4">
        <f t="shared" si="34"/>
        <v>758.88</v>
      </c>
      <c r="E17" s="5">
        <f t="shared" si="35"/>
        <v>5300000</v>
      </c>
      <c r="F17" s="9">
        <f t="shared" si="36"/>
        <v>10057</v>
      </c>
      <c r="G17" s="9">
        <f t="shared" si="37"/>
        <v>8381</v>
      </c>
      <c r="H17" s="9">
        <f t="shared" si="38"/>
        <v>6984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527</v>
      </c>
      <c r="R17" s="2">
        <v>5300000</v>
      </c>
    </row>
    <row r="18" spans="1:24" x14ac:dyDescent="0.25">
      <c r="A18" s="4">
        <f t="shared" si="32"/>
        <v>0</v>
      </c>
      <c r="B18" s="4">
        <f t="shared" si="33"/>
        <v>527</v>
      </c>
      <c r="C18" s="4">
        <f t="shared" si="41"/>
        <v>632.4</v>
      </c>
      <c r="D18" s="4">
        <f t="shared" si="34"/>
        <v>758.88</v>
      </c>
      <c r="E18" s="5">
        <f t="shared" si="35"/>
        <v>5200000</v>
      </c>
      <c r="F18" s="9">
        <f t="shared" si="36"/>
        <v>9867</v>
      </c>
      <c r="G18" s="9">
        <f t="shared" si="37"/>
        <v>8223</v>
      </c>
      <c r="H18" s="9">
        <f t="shared" si="38"/>
        <v>6852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527</v>
      </c>
      <c r="R18" s="2">
        <v>5200000</v>
      </c>
    </row>
    <row r="19" spans="1:24" s="48" customFormat="1" x14ac:dyDescent="0.25">
      <c r="A19" s="9">
        <f t="shared" si="32"/>
        <v>0</v>
      </c>
      <c r="B19" s="9">
        <f t="shared" si="33"/>
        <v>430</v>
      </c>
      <c r="C19" s="9">
        <f t="shared" si="41"/>
        <v>516</v>
      </c>
      <c r="D19" s="9">
        <f t="shared" si="34"/>
        <v>619.19999999999993</v>
      </c>
      <c r="E19" s="47">
        <f t="shared" si="35"/>
        <v>5500000</v>
      </c>
      <c r="F19" s="9">
        <f t="shared" si="36"/>
        <v>12791</v>
      </c>
      <c r="G19" s="9">
        <f t="shared" si="37"/>
        <v>10659</v>
      </c>
      <c r="H19" s="9">
        <f t="shared" si="38"/>
        <v>8882</v>
      </c>
      <c r="I19" s="9" t="e">
        <f>#REF!</f>
        <v>#REF!</v>
      </c>
      <c r="J19" s="9">
        <f t="shared" si="39"/>
        <v>0</v>
      </c>
      <c r="O19" s="48">
        <v>0</v>
      </c>
      <c r="P19" s="48">
        <f t="shared" si="40"/>
        <v>0</v>
      </c>
      <c r="Q19" s="48">
        <v>430</v>
      </c>
      <c r="R19" s="49">
        <v>5500000</v>
      </c>
    </row>
    <row r="20" spans="1:24" x14ac:dyDescent="0.25">
      <c r="A20" s="4">
        <f t="shared" si="32"/>
        <v>0</v>
      </c>
      <c r="B20" s="4">
        <f t="shared" si="33"/>
        <v>527</v>
      </c>
      <c r="C20" s="4">
        <f t="shared" si="41"/>
        <v>632.4</v>
      </c>
      <c r="D20" s="4">
        <f t="shared" si="34"/>
        <v>758.88</v>
      </c>
      <c r="E20" s="5">
        <f t="shared" si="35"/>
        <v>6000000</v>
      </c>
      <c r="F20" s="9">
        <f t="shared" si="36"/>
        <v>11385</v>
      </c>
      <c r="G20" s="9">
        <f t="shared" si="37"/>
        <v>9488</v>
      </c>
      <c r="H20" s="9">
        <f t="shared" si="38"/>
        <v>7906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527</v>
      </c>
      <c r="R20" s="2">
        <v>6000000</v>
      </c>
    </row>
    <row r="21" spans="1:24" s="48" customFormat="1" x14ac:dyDescent="0.25">
      <c r="A21" s="9">
        <f t="shared" si="32"/>
        <v>0</v>
      </c>
      <c r="B21" s="9">
        <f t="shared" si="33"/>
        <v>527</v>
      </c>
      <c r="C21" s="9">
        <f t="shared" si="41"/>
        <v>632.4</v>
      </c>
      <c r="D21" s="9">
        <f t="shared" si="34"/>
        <v>758.88</v>
      </c>
      <c r="E21" s="47">
        <f t="shared" si="35"/>
        <v>5600000</v>
      </c>
      <c r="F21" s="9">
        <f t="shared" si="36"/>
        <v>10626</v>
      </c>
      <c r="G21" s="9">
        <f t="shared" si="37"/>
        <v>8855</v>
      </c>
      <c r="H21" s="9">
        <f t="shared" si="38"/>
        <v>7379</v>
      </c>
      <c r="I21" s="9" t="e">
        <f>#REF!</f>
        <v>#REF!</v>
      </c>
      <c r="J21" s="9">
        <f t="shared" si="39"/>
        <v>0</v>
      </c>
      <c r="O21" s="48">
        <v>0</v>
      </c>
      <c r="P21" s="48">
        <f t="shared" si="40"/>
        <v>0</v>
      </c>
      <c r="Q21" s="48">
        <v>527</v>
      </c>
      <c r="R21" s="49">
        <v>5600000</v>
      </c>
    </row>
    <row r="22" spans="1:24" s="48" customFormat="1" x14ac:dyDescent="0.25">
      <c r="A22" s="9">
        <f t="shared" ref="A22:A24" si="42">N22</f>
        <v>0</v>
      </c>
      <c r="B22" s="9">
        <f t="shared" ref="B22:B24" si="43">Q22</f>
        <v>430</v>
      </c>
      <c r="C22" s="9">
        <f t="shared" ref="C22:C24" si="44">B22*1.2</f>
        <v>516</v>
      </c>
      <c r="D22" s="9">
        <f t="shared" ref="D22:D24" si="45">C22*1.2</f>
        <v>619.19999999999993</v>
      </c>
      <c r="E22" s="47">
        <f t="shared" ref="E22:E24" si="46">R22</f>
        <v>5513000</v>
      </c>
      <c r="F22" s="9">
        <f t="shared" ref="F22:F24" si="47">ROUND((E22/B22),0)</f>
        <v>12821</v>
      </c>
      <c r="G22" s="9">
        <f t="shared" ref="G22:G24" si="48">ROUND((E22/C22),0)</f>
        <v>10684</v>
      </c>
      <c r="H22" s="9">
        <f t="shared" ref="H22:H24" si="49">ROUND((E22/D22),0)</f>
        <v>8903</v>
      </c>
      <c r="I22" s="9" t="e">
        <f>#REF!</f>
        <v>#REF!</v>
      </c>
      <c r="J22" s="9">
        <f t="shared" ref="J22:J24" si="50">S22</f>
        <v>0</v>
      </c>
      <c r="O22" s="48">
        <v>0</v>
      </c>
      <c r="P22" s="48">
        <f t="shared" ref="P22:P24" si="51">O22/1.2</f>
        <v>0</v>
      </c>
      <c r="Q22" s="48">
        <v>430</v>
      </c>
      <c r="R22" s="49">
        <v>5513000</v>
      </c>
    </row>
    <row r="23" spans="1:24" x14ac:dyDescent="0.25">
      <c r="A23" s="4">
        <f t="shared" si="42"/>
        <v>0</v>
      </c>
      <c r="B23" s="4">
        <f t="shared" si="43"/>
        <v>636</v>
      </c>
      <c r="C23" s="4">
        <f t="shared" si="44"/>
        <v>763.19999999999993</v>
      </c>
      <c r="D23" s="4">
        <f t="shared" si="45"/>
        <v>915.83999999999992</v>
      </c>
      <c r="E23" s="5">
        <f t="shared" si="46"/>
        <v>6707000</v>
      </c>
      <c r="F23" s="9">
        <f t="shared" si="47"/>
        <v>10546</v>
      </c>
      <c r="G23" s="9">
        <f t="shared" si="48"/>
        <v>8788</v>
      </c>
      <c r="H23" s="9">
        <f t="shared" si="49"/>
        <v>7323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v>636</v>
      </c>
      <c r="R23" s="2">
        <v>6707000</v>
      </c>
    </row>
    <row r="24" spans="1:24" x14ac:dyDescent="0.25">
      <c r="A24" s="4">
        <f t="shared" si="42"/>
        <v>0</v>
      </c>
      <c r="B24" s="4">
        <f t="shared" si="43"/>
        <v>527</v>
      </c>
      <c r="C24" s="4">
        <f t="shared" si="44"/>
        <v>632.4</v>
      </c>
      <c r="D24" s="4">
        <f t="shared" si="45"/>
        <v>758.88</v>
      </c>
      <c r="E24" s="5">
        <f t="shared" si="46"/>
        <v>5200000</v>
      </c>
      <c r="F24" s="9">
        <f t="shared" si="47"/>
        <v>9867</v>
      </c>
      <c r="G24" s="9">
        <f t="shared" si="48"/>
        <v>8223</v>
      </c>
      <c r="H24" s="9">
        <f t="shared" si="49"/>
        <v>6852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v>527</v>
      </c>
      <c r="R24" s="2">
        <v>5200000</v>
      </c>
    </row>
    <row r="25" spans="1:24" s="42" customFormat="1" x14ac:dyDescent="0.25">
      <c r="A25" s="40">
        <f t="shared" si="32"/>
        <v>0</v>
      </c>
      <c r="B25" s="40">
        <f t="shared" si="33"/>
        <v>600</v>
      </c>
      <c r="C25" s="40">
        <f t="shared" si="41"/>
        <v>720</v>
      </c>
      <c r="D25" s="40">
        <f t="shared" si="34"/>
        <v>864</v>
      </c>
      <c r="E25" s="41">
        <f t="shared" si="35"/>
        <v>8100000</v>
      </c>
      <c r="F25" s="40">
        <f t="shared" si="36"/>
        <v>13500</v>
      </c>
      <c r="G25" s="40">
        <f t="shared" si="37"/>
        <v>11250</v>
      </c>
      <c r="H25" s="40">
        <f t="shared" si="38"/>
        <v>9375</v>
      </c>
      <c r="I25" s="40" t="e">
        <f>#REF!</f>
        <v>#REF!</v>
      </c>
      <c r="J25" s="40">
        <f t="shared" si="39"/>
        <v>0</v>
      </c>
      <c r="O25" s="42">
        <v>0</v>
      </c>
      <c r="P25" s="42">
        <f t="shared" si="40"/>
        <v>0</v>
      </c>
      <c r="Q25" s="42">
        <v>600</v>
      </c>
      <c r="R25" s="43">
        <v>8100000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12000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2800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9200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2800</v>
      </c>
      <c r="X32" s="22"/>
    </row>
    <row r="33" spans="5:25" ht="15.75" x14ac:dyDescent="0.25">
      <c r="S33" s="10"/>
      <c r="T33" s="10"/>
      <c r="U33" s="17" t="s">
        <v>17</v>
      </c>
      <c r="V33" s="23"/>
      <c r="W33" s="24">
        <f>X33-X34</f>
        <v>4</v>
      </c>
      <c r="X33" s="25">
        <v>2025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56</v>
      </c>
      <c r="X34" s="24">
        <v>2021</v>
      </c>
      <c r="Y34" t="s">
        <v>42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5" t="s">
        <v>43</v>
      </c>
      <c r="Q36" s="45"/>
      <c r="R36" s="45"/>
      <c r="S36" s="45"/>
      <c r="T36" s="46"/>
      <c r="U36" s="21" t="s">
        <v>20</v>
      </c>
      <c r="V36" s="23"/>
      <c r="W36" s="24">
        <f>90*W33/W35</f>
        <v>6</v>
      </c>
      <c r="X36" s="24"/>
    </row>
    <row r="37" spans="5:25" ht="15.75" x14ac:dyDescent="0.25">
      <c r="E37" t="s">
        <v>40</v>
      </c>
      <c r="F37" s="7">
        <v>40</v>
      </c>
      <c r="G37">
        <f>F37*10.764</f>
        <v>430.55999999999995</v>
      </c>
      <c r="I37">
        <v>431</v>
      </c>
      <c r="U37" s="17"/>
      <c r="V37" s="26"/>
      <c r="W37" s="27">
        <v>0</v>
      </c>
      <c r="X37" s="27"/>
    </row>
    <row r="38" spans="5:25" ht="15.75" x14ac:dyDescent="0.25">
      <c r="E38" t="s">
        <v>41</v>
      </c>
      <c r="F38" s="7">
        <v>9</v>
      </c>
      <c r="G38">
        <f>F38*10.764</f>
        <v>96.875999999999991</v>
      </c>
      <c r="I38">
        <v>97</v>
      </c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F39" s="7">
        <f>SUM(F37:F38)</f>
        <v>49</v>
      </c>
      <c r="G39">
        <f>SUM(G37:G38)</f>
        <v>527.43599999999992</v>
      </c>
      <c r="I39">
        <f>SUM(I37:I38)</f>
        <v>528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2800</v>
      </c>
      <c r="X39" s="22"/>
    </row>
    <row r="40" spans="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9200</v>
      </c>
      <c r="X40" s="22"/>
    </row>
    <row r="41" spans="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12000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38</v>
      </c>
      <c r="V44" s="30"/>
      <c r="W44" s="25">
        <v>528</v>
      </c>
      <c r="X44" s="24"/>
    </row>
    <row r="45" spans="5:25" ht="15.75" x14ac:dyDescent="0.25">
      <c r="P45" s="13" t="s">
        <v>30</v>
      </c>
      <c r="S45" s="10"/>
      <c r="T45" s="11"/>
      <c r="U45" s="17" t="s">
        <v>24</v>
      </c>
      <c r="V45" s="31"/>
      <c r="W45" s="34">
        <f>W42*W44+X46</f>
        <v>6336000</v>
      </c>
      <c r="X45" s="32"/>
    </row>
    <row r="46" spans="5:25" ht="15.75" x14ac:dyDescent="0.25">
      <c r="S46" s="11"/>
      <c r="T46" s="10"/>
      <c r="U46" s="17" t="s">
        <v>25</v>
      </c>
      <c r="V46" s="23"/>
      <c r="W46" s="33">
        <f>W45*0.85</f>
        <v>5385600</v>
      </c>
      <c r="X46" s="34"/>
    </row>
    <row r="47" spans="5:25" ht="15.75" x14ac:dyDescent="0.25">
      <c r="S47" s="10"/>
      <c r="T47" s="10"/>
      <c r="U47" s="17" t="s">
        <v>26</v>
      </c>
      <c r="V47" s="23"/>
      <c r="W47" s="33">
        <f>W45*0.7</f>
        <v>4435200</v>
      </c>
      <c r="X47" s="33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27</v>
      </c>
      <c r="V49" s="37"/>
      <c r="W49" s="38">
        <f>W30*W44</f>
        <v>1478400</v>
      </c>
      <c r="X49" s="38"/>
    </row>
    <row r="50" spans="21:24" ht="15.75" x14ac:dyDescent="0.25">
      <c r="U50" s="17" t="s">
        <v>28</v>
      </c>
      <c r="V50" s="23"/>
      <c r="W50" s="35"/>
      <c r="X50" s="35"/>
    </row>
    <row r="51" spans="21:24" ht="15.75" x14ac:dyDescent="0.25">
      <c r="U51" s="39" t="s">
        <v>29</v>
      </c>
      <c r="V51" s="35"/>
      <c r="W51" s="33">
        <f>W45*0.025/12</f>
        <v>13200</v>
      </c>
      <c r="X51" s="33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Y23:Y25"/>
  <sheetViews>
    <sheetView topLeftCell="A4" workbookViewId="0">
      <selection activeCell="Y26" sqref="Y26"/>
    </sheetView>
  </sheetViews>
  <sheetFormatPr defaultRowHeight="15" x14ac:dyDescent="0.25"/>
  <sheetData>
    <row r="23" spans="25:25" x14ac:dyDescent="0.25">
      <c r="Y23">
        <v>431</v>
      </c>
    </row>
    <row r="24" spans="25:25" x14ac:dyDescent="0.25">
      <c r="Y24">
        <v>97</v>
      </c>
    </row>
    <row r="25" spans="25:25" x14ac:dyDescent="0.25">
      <c r="Y25">
        <f>Y23+Y24</f>
        <v>528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M6:O14"/>
  <sheetViews>
    <sheetView topLeftCell="A4" workbookViewId="0">
      <selection activeCell="O14" sqref="O14"/>
    </sheetView>
  </sheetViews>
  <sheetFormatPr defaultRowHeight="15" x14ac:dyDescent="0.25"/>
  <cols>
    <col min="15" max="15" width="14.85546875" customWidth="1"/>
  </cols>
  <sheetData>
    <row r="6" spans="13:15" x14ac:dyDescent="0.25">
      <c r="O6">
        <v>4775000</v>
      </c>
    </row>
    <row r="7" spans="13:15" x14ac:dyDescent="0.25">
      <c r="O7">
        <v>334500</v>
      </c>
    </row>
    <row r="8" spans="13:15" x14ac:dyDescent="0.25">
      <c r="O8">
        <v>30000</v>
      </c>
    </row>
    <row r="9" spans="13:15" x14ac:dyDescent="0.25">
      <c r="O9">
        <f>SUM(O6:O8)</f>
        <v>5139500</v>
      </c>
    </row>
    <row r="12" spans="13:15" x14ac:dyDescent="0.25">
      <c r="M12">
        <v>40</v>
      </c>
      <c r="N12">
        <f>M12*10.764</f>
        <v>430.55999999999995</v>
      </c>
    </row>
    <row r="13" spans="13:15" x14ac:dyDescent="0.25">
      <c r="M13">
        <v>9</v>
      </c>
      <c r="N13">
        <f>M13*10.764</f>
        <v>96.875999999999991</v>
      </c>
    </row>
    <row r="14" spans="13:15" x14ac:dyDescent="0.25">
      <c r="N14">
        <f>SUM(N12:N13)</f>
        <v>527.43599999999992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M5:M8"/>
  <sheetViews>
    <sheetView workbookViewId="0">
      <selection activeCell="N10" sqref="N10"/>
    </sheetView>
  </sheetViews>
  <sheetFormatPr defaultRowHeight="15" x14ac:dyDescent="0.25"/>
  <cols>
    <col min="13" max="13" width="12.7109375" customWidth="1"/>
  </cols>
  <sheetData>
    <row r="5" spans="13:13" x14ac:dyDescent="0.25">
      <c r="M5">
        <v>5250000</v>
      </c>
    </row>
    <row r="6" spans="13:13" x14ac:dyDescent="0.25">
      <c r="M6">
        <v>367500</v>
      </c>
    </row>
    <row r="7" spans="13:13" x14ac:dyDescent="0.25">
      <c r="M7">
        <v>30000</v>
      </c>
    </row>
    <row r="8" spans="13:13" x14ac:dyDescent="0.25">
      <c r="M8">
        <f>SUM(M5:M7)</f>
        <v>5647500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N6:N9"/>
  <sheetViews>
    <sheetView workbookViewId="0">
      <selection activeCell="N6" sqref="N6:N9"/>
    </sheetView>
  </sheetViews>
  <sheetFormatPr defaultRowHeight="15" x14ac:dyDescent="0.25"/>
  <cols>
    <col min="14" max="14" width="15.5703125" customWidth="1"/>
  </cols>
  <sheetData>
    <row r="6" spans="14:14" x14ac:dyDescent="0.25">
      <c r="N6">
        <v>5350000</v>
      </c>
    </row>
    <row r="7" spans="14:14" x14ac:dyDescent="0.25">
      <c r="N7">
        <v>321000</v>
      </c>
    </row>
    <row r="8" spans="14:14" x14ac:dyDescent="0.25">
      <c r="N8">
        <v>30000</v>
      </c>
    </row>
    <row r="9" spans="14:14" x14ac:dyDescent="0.25">
      <c r="N9">
        <f>SUM(N6:N8)</f>
        <v>5701000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topLeftCell="A25" zoomScaleNormal="100" workbookViewId="0">
      <selection activeCell="C11" sqref="C11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F5" zoomScale="85" zoomScaleNormal="85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2025-03-12T04:42:25Z</dcterms:modified>
</cp:coreProperties>
</file>