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2025\MARCH - 2025\UTI\"/>
    </mc:Choice>
  </mc:AlternateContent>
  <xr:revisionPtr revIDLastSave="0" documentId="13_ncr:1_{A099366F-8665-499E-AC98-D2FB6CB0D0A9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F54" i="23" l="1"/>
  <c r="F39" i="23"/>
  <c r="F37" i="23"/>
  <c r="F36" i="23"/>
  <c r="F45" i="23" s="1"/>
  <c r="F41" i="23" l="1"/>
  <c r="F42" i="23" s="1"/>
  <c r="F43" i="23"/>
  <c r="F44" i="23" s="1"/>
  <c r="F47" i="23" s="1"/>
  <c r="F50" i="23" s="1"/>
  <c r="F84" i="23"/>
  <c r="F23" i="23"/>
  <c r="F10" i="23"/>
  <c r="F11" i="23" s="1"/>
  <c r="F7" i="23"/>
  <c r="F8" i="23" s="1"/>
  <c r="F6" i="23"/>
  <c r="F5" i="23"/>
  <c r="F14" i="23" s="1"/>
  <c r="F52" i="23" l="1"/>
  <c r="F51" i="23"/>
  <c r="F56" i="23"/>
  <c r="F12" i="23"/>
  <c r="F13" i="23" s="1"/>
  <c r="F16" i="23" s="1"/>
  <c r="F19" i="23" s="1"/>
  <c r="P11" i="4"/>
  <c r="Q11" i="4" s="1"/>
  <c r="J11" i="4"/>
  <c r="I11" i="4"/>
  <c r="P10" i="4"/>
  <c r="Q10" i="4" s="1"/>
  <c r="J10" i="4"/>
  <c r="I10" i="4"/>
  <c r="P9" i="4"/>
  <c r="J9" i="4"/>
  <c r="I9" i="4"/>
  <c r="P8" i="4"/>
  <c r="Q8" i="4" s="1"/>
  <c r="J8" i="4"/>
  <c r="I8" i="4"/>
  <c r="Q7" i="4"/>
  <c r="J7" i="4"/>
  <c r="I7" i="4"/>
  <c r="Q6" i="4"/>
  <c r="J6" i="4"/>
  <c r="I6" i="4"/>
  <c r="Q5" i="4"/>
  <c r="J5" i="4"/>
  <c r="I5" i="4"/>
  <c r="Q4" i="4"/>
  <c r="J4" i="4"/>
  <c r="I4" i="4"/>
  <c r="P3" i="4"/>
  <c r="J3" i="4"/>
  <c r="I3" i="4"/>
  <c r="P2" i="4"/>
  <c r="J2" i="4"/>
  <c r="I2" i="4"/>
  <c r="F20" i="23" l="1"/>
  <c r="F21" i="23"/>
  <c r="F25" i="23"/>
  <c r="C4" i="25"/>
  <c r="B4" i="4"/>
  <c r="C4" i="4" s="1"/>
  <c r="D4" i="4" s="1"/>
  <c r="G28" i="4"/>
  <c r="G31" i="4"/>
  <c r="C5" i="25"/>
  <c r="B2" i="4"/>
  <c r="C2" i="4" s="1"/>
  <c r="B6" i="4"/>
  <c r="C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H9" i="4" l="1"/>
  <c r="G9" i="4"/>
  <c r="F9" i="4"/>
  <c r="G2" i="4"/>
  <c r="F2" i="4"/>
  <c r="G6" i="4"/>
  <c r="F6" i="4"/>
  <c r="G10" i="4"/>
  <c r="F10" i="4"/>
  <c r="F7" i="4"/>
  <c r="H7" i="4"/>
  <c r="G7" i="4"/>
  <c r="G11" i="4"/>
  <c r="F11" i="4"/>
  <c r="H11" i="4"/>
  <c r="G4" i="4"/>
  <c r="F4" i="4"/>
  <c r="H4" i="4"/>
  <c r="G8" i="4"/>
  <c r="F8" i="4"/>
  <c r="H8" i="4"/>
  <c r="B3" i="4"/>
  <c r="F3" i="4" s="1"/>
  <c r="G33" i="4"/>
  <c r="D2" i="4"/>
  <c r="H2" i="4" s="1"/>
  <c r="D6" i="4"/>
  <c r="H6" i="4" s="1"/>
  <c r="F13" i="4"/>
  <c r="D10" i="4"/>
  <c r="H10" i="4" s="1"/>
  <c r="D14" i="4"/>
  <c r="G14" i="4"/>
  <c r="F12" i="4"/>
  <c r="G13" i="4"/>
  <c r="H14" i="4"/>
  <c r="H15" i="4"/>
  <c r="H16" i="4"/>
  <c r="G12" i="4"/>
  <c r="H13" i="4"/>
  <c r="F15" i="4"/>
  <c r="C13" i="25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3" i="4"/>
  <c r="G3" i="4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3" i="4" l="1"/>
  <c r="H3" i="4" s="1"/>
  <c r="D5" i="4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<sst xmlns="http://schemas.openxmlformats.org/spreadsheetml/2006/main" count="137" uniqueCount="91">
  <si>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</si>
  <si>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</si>
  <si>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</si>
  <si>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</si>
  <si>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</si>
  <si>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</si>
  <si>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</si>
  <si>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</si>
  <si>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</si>
  <si>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</si>
  <si>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</si>
  <si>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</si>
  <si>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</si>
  <si>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</si>
  <si>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</si>
  <si>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</si>
  <si>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</si>
  <si>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</si>
  <si>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</si>
  <si>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</si>
  <si>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</si>
  <si>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</si>
  <si>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</si>
  <si>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</si>
  <si>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</si>
  <si>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</si>
  <si>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</si>
  <si>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</si>
  <si>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</si>
  <si>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</si>
  <si>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</si>
  <si>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</si>
  <si>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</si>
  <si>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</si>
  <si>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</si>
  <si>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</si>
  <si>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</si>
  <si>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</si>
  <si>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</si>
  <si>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</si>
  <si>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</si>
  <si>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</si>
  <si>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</si>
  <si>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</si>
  <si>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</si>
  <si>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</si>
  <si>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</si>
  <si>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</si>
  <si>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</si>
  <si>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</si>
  <si>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</si>
  <si>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</si>
  <si>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</si>
  <si>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</si>
  <si>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</si>
  <si>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</si>
  <si>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</si>
  <si>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</si>
  <si>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</si>
  <si>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</si>
  <si>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</si>
  <si>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</si>
  <si>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</si>
  <si>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</si>
  <si>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</si>
  <si>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</si>
  <si>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</si>
  <si>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</si>
  <si>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</si>
  <si>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</si>
  <si>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</si>
  <si>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</si>
  <si>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</si>
  <si>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</si>
  <si>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</si>
  <si>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</si>
  <si>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</si>
  <si>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</si>
  <si>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</si>
  <si>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</si>
  <si>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</si>
  <si>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</si>
  <si>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</si>
  <si>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</si>
  <si>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</si>
  <si>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Residential Flat No. 23, 4th Floor, “Lotus Court”, Plot No. 196, C.S. No. 1632 of Fort Division,  
Jamshedji Tata Road, Backbay Reclamation, Churchgate, Mumbai - 400 020, 
State - Maharashtra, Country – India</t>
  </si>
  <si>
    <t>IGR-21.01.24</t>
  </si>
  <si>
    <t>IGR-27.02.22</t>
  </si>
  <si>
    <t>Flat No.</t>
  </si>
  <si>
    <t>Including Car Parking</t>
  </si>
  <si>
    <t>Without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</si>
</sst>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9</xdr:row>
      <xdr:rowOff>114300</xdr:rowOff>
    </xdr:from>
    <xdr:to>
      <xdr:col>26</xdr:col>
      <xdr:colOff>77956</xdr:colOff>
      <xdr:row>32</xdr:row>
      <xdr:rowOff>95912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94293-7673-043F-D916-6761A655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2019300"/>
          <a:ext cx="12584281" cy="4744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402063</xdr:colOff>
      <xdr:row>46</xdr:row>
      <xdr:rowOff>182186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85747-4684-4F1C-9EB7-5DB98713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22863" cy="8678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154804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1DAE2-771A-4B67-BC05-9A7340803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23604" cy="8849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163905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BB63CD-08CF-422F-B21F-9525DDF30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84705" cy="86975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506852</xdr:colOff>
      <xdr:row>49</xdr:row>
      <xdr:rowOff>106019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58C8C9-B46D-4013-A5B0-8E2FC0C8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527652" cy="8916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D9497-9DEC-4F61-8E18-6142F05C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AE306-E2F6-4603-A799-E62638D4F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420860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4F70B-75BD-41B0-A78B-C0E00851A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2860" cy="83260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325597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535F1-ED88-4AF8-AAAE-398C66AC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7597" cy="863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24" sqref="E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v>656640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84</v>
      </c>
      <c r="C4" s="53">
        <f>C3*0%</f>
        <v>0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79</v>
      </c>
      <c r="C5" s="58">
        <f>C3+C4</f>
        <v>656640</v>
      </c>
      <c r="D5" s="59" t="s">
        <v>62</v>
      </c>
      <c r="E5" s="60">
        <f>C5/10.764</f>
        <v>61003.344481605352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80</v>
      </c>
      <c r="C6" s="53">
        <v>283610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81</v>
      </c>
      <c r="C7" s="53">
        <f>C5-C6</f>
        <v>373030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82</v>
      </c>
      <c r="C8" s="53">
        <f>C7*D13%</f>
        <v>111909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83</v>
      </c>
      <c r="C9" s="58">
        <f>C6+C8</f>
        <v>395519</v>
      </c>
      <c r="D9" s="59" t="s">
        <v>62</v>
      </c>
      <c r="E9" s="60">
        <f>C9/10.764</f>
        <v>36744.611668524711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v>1949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75</v>
      </c>
      <c r="D13" s="66">
        <v>30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topLeftCell="A28" workbookViewId="0">
      <selection activeCell="F50" sqref="F5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7.140625" style="16" customWidth="1"/>
    <col min="7" max="7" width="12.57031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61500</v>
      </c>
      <c r="D3" s="22" t="s">
        <v>76</v>
      </c>
      <c r="E3" s="6" t="s">
        <v>77</v>
      </c>
      <c r="F3" s="19">
        <v>59500</v>
      </c>
      <c r="G3" s="22" t="s">
        <v>76</v>
      </c>
      <c r="H3" s="6" t="s">
        <v>77</v>
      </c>
    </row>
    <row r="4" spans="1:8" ht="30" x14ac:dyDescent="0.25">
      <c r="A4" s="21" t="s">
        <v>14</v>
      </c>
      <c r="B4" s="18"/>
      <c r="C4" s="19">
        <v>3000</v>
      </c>
      <c r="D4" s="22"/>
      <c r="F4" s="19">
        <v>3000</v>
      </c>
      <c r="G4" s="22"/>
    </row>
    <row r="5" spans="1:8" x14ac:dyDescent="0.25">
      <c r="A5" s="15" t="s">
        <v>15</v>
      </c>
      <c r="B5" s="18"/>
      <c r="C5" s="19">
        <f>C3-C4</f>
        <v>58500</v>
      </c>
      <c r="D5" s="22"/>
      <c r="F5" s="19">
        <f>F3-F4</f>
        <v>56500</v>
      </c>
      <c r="G5" s="22"/>
    </row>
    <row r="6" spans="1:8" x14ac:dyDescent="0.25">
      <c r="A6" s="15" t="s">
        <v>16</v>
      </c>
      <c r="B6" s="18"/>
      <c r="C6" s="19">
        <f>C4</f>
        <v>3000</v>
      </c>
      <c r="D6" s="22"/>
      <c r="F6" s="19">
        <f>F4</f>
        <v>3000</v>
      </c>
      <c r="G6" s="22"/>
    </row>
    <row r="7" spans="1:8" x14ac:dyDescent="0.25">
      <c r="A7" s="15" t="s">
        <v>17</v>
      </c>
      <c r="B7" s="23"/>
      <c r="C7" s="24">
        <f>D7-D8</f>
        <v>0</v>
      </c>
      <c r="D7" s="24">
        <v>2024</v>
      </c>
      <c r="F7" s="24">
        <f>G7-G8</f>
        <v>0</v>
      </c>
      <c r="G7" s="24">
        <v>2024</v>
      </c>
    </row>
    <row r="8" spans="1:8" x14ac:dyDescent="0.25">
      <c r="A8" s="15" t="s">
        <v>18</v>
      </c>
      <c r="B8" s="23"/>
      <c r="C8" s="24">
        <f>C9-C7</f>
        <v>60</v>
      </c>
      <c r="D8" s="24">
        <v>2024</v>
      </c>
      <c r="F8" s="24">
        <f>F9-F7</f>
        <v>60</v>
      </c>
      <c r="G8" s="24">
        <v>2024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0</v>
      </c>
      <c r="D10" s="24"/>
      <c r="F10" s="24">
        <f>90*F7/F9</f>
        <v>0</v>
      </c>
      <c r="G10" s="24"/>
    </row>
    <row r="11" spans="1:8" x14ac:dyDescent="0.25">
      <c r="A11" s="15"/>
      <c r="B11" s="25"/>
      <c r="C11" s="26">
        <f>C10%</f>
        <v>0</v>
      </c>
      <c r="D11" s="26"/>
      <c r="F11" s="26">
        <f>F10%</f>
        <v>0</v>
      </c>
      <c r="G11" s="26"/>
    </row>
    <row r="12" spans="1:8" x14ac:dyDescent="0.25">
      <c r="A12" s="15" t="s">
        <v>21</v>
      </c>
      <c r="B12" s="18"/>
      <c r="C12" s="19">
        <f>C6*C11</f>
        <v>0</v>
      </c>
      <c r="D12" s="22"/>
      <c r="F12" s="19">
        <f>F6*F11</f>
        <v>0</v>
      </c>
      <c r="G12" s="22"/>
    </row>
    <row r="13" spans="1:8" x14ac:dyDescent="0.25">
      <c r="A13" s="15" t="s">
        <v>22</v>
      </c>
      <c r="B13" s="18"/>
      <c r="C13" s="19">
        <f>C6-C12</f>
        <v>3000</v>
      </c>
      <c r="D13" s="22"/>
      <c r="F13" s="19">
        <f>F6-F12</f>
        <v>3000</v>
      </c>
      <c r="G13" s="22"/>
    </row>
    <row r="14" spans="1:8" x14ac:dyDescent="0.25">
      <c r="A14" s="15" t="s">
        <v>15</v>
      </c>
      <c r="B14" s="18"/>
      <c r="C14" s="19">
        <f>C5</f>
        <v>58500</v>
      </c>
      <c r="D14" s="22"/>
      <c r="F14" s="19">
        <f>F5</f>
        <v>56500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f>C14+C13</f>
        <v>61500</v>
      </c>
      <c r="D16" s="22"/>
      <c r="F16" s="20">
        <f>F14+F13</f>
        <v>59500</v>
      </c>
      <c r="G16" s="22"/>
    </row>
    <row r="17" spans="1:8" x14ac:dyDescent="0.25">
      <c r="A17" t="s">
        <v>88</v>
      </c>
      <c r="B17" s="23"/>
      <c r="C17" s="24">
        <v>23</v>
      </c>
      <c r="D17" s="24" t="s">
        <v>89</v>
      </c>
      <c r="F17" s="24">
        <v>23</v>
      </c>
      <c r="G17" s="24" t="s">
        <v>90</v>
      </c>
    </row>
    <row r="18" spans="1:8" x14ac:dyDescent="0.25">
      <c r="A18" s="72" t="str">
        <f>E3</f>
        <v>BUA</v>
      </c>
      <c r="B18" s="7"/>
      <c r="C18" s="29">
        <v>1884</v>
      </c>
      <c r="D18" s="24"/>
      <c r="F18" s="29">
        <v>1726</v>
      </c>
      <c r="G18" s="24"/>
    </row>
    <row r="19" spans="1:8" x14ac:dyDescent="0.25">
      <c r="A19" s="15" t="s">
        <v>74</v>
      </c>
      <c r="B19" s="6"/>
      <c r="C19" s="30">
        <f>C18*C16</f>
        <v>115866000</v>
      </c>
      <c r="D19" s="31"/>
      <c r="E19" s="66"/>
      <c r="F19" s="30">
        <f>F18*F16</f>
        <v>102697000</v>
      </c>
      <c r="G19" s="31"/>
      <c r="H19" s="66"/>
    </row>
    <row r="20" spans="1:8" x14ac:dyDescent="0.25">
      <c r="A20" s="15" t="s">
        <v>24</v>
      </c>
      <c r="C20" s="32">
        <f>C19*90%</f>
        <v>104279400</v>
      </c>
      <c r="D20" s="30"/>
      <c r="F20" s="32">
        <f>F19*90%</f>
        <v>92427300</v>
      </c>
      <c r="G20" s="30"/>
    </row>
    <row r="21" spans="1:8" x14ac:dyDescent="0.25">
      <c r="A21" s="15" t="s">
        <v>25</v>
      </c>
      <c r="C21" s="32">
        <f>C19*80%</f>
        <v>92692800</v>
      </c>
      <c r="D21" s="32"/>
      <c r="F21" s="32">
        <f>F19*80%</f>
        <v>82157600</v>
      </c>
      <c r="G21" s="32"/>
    </row>
    <row r="22" spans="1:8" x14ac:dyDescent="0.25">
      <c r="A22" s="15"/>
      <c r="D22" s="24"/>
      <c r="G22" s="24"/>
    </row>
    <row r="23" spans="1:8" x14ac:dyDescent="0.25">
      <c r="A23" s="33" t="s">
        <v>26</v>
      </c>
      <c r="B23" s="34"/>
      <c r="C23" s="35">
        <f>C4*C18</f>
        <v>5652000</v>
      </c>
      <c r="D23" s="35"/>
      <c r="F23" s="35">
        <f>F4*F18</f>
        <v>5178000</v>
      </c>
      <c r="G23" s="35"/>
    </row>
    <row r="24" spans="1:8" x14ac:dyDescent="0.25">
      <c r="A24" s="15" t="s">
        <v>27</v>
      </c>
    </row>
    <row r="25" spans="1:8" x14ac:dyDescent="0.25">
      <c r="A25" s="36" t="s">
        <v>28</v>
      </c>
      <c r="B25" s="16"/>
      <c r="C25" s="32">
        <f>C19*0.025/12</f>
        <v>241387.5</v>
      </c>
      <c r="D25" s="32"/>
      <c r="F25" s="32">
        <f>F19*0.025/12</f>
        <v>213952.08333333334</v>
      </c>
      <c r="G25" s="32"/>
    </row>
    <row r="26" spans="1:8" x14ac:dyDescent="0.25">
      <c r="C26" s="32"/>
      <c r="D26" s="32"/>
      <c r="F26" s="32"/>
      <c r="G26" s="32"/>
    </row>
    <row r="27" spans="1:8" x14ac:dyDescent="0.25">
      <c r="C27" s="32"/>
      <c r="D27" s="32"/>
      <c r="F27" s="32"/>
      <c r="G27" s="32"/>
    </row>
    <row r="28" spans="1:8" x14ac:dyDescent="0.25">
      <c r="C28"/>
      <c r="D28"/>
      <c r="F28"/>
      <c r="G28"/>
    </row>
    <row r="29" spans="1:8" x14ac:dyDescent="0.25">
      <c r="C29"/>
      <c r="D29"/>
      <c r="F29" s="7"/>
      <c r="G29" s="7"/>
    </row>
    <row r="30" spans="1:8" x14ac:dyDescent="0.25">
      <c r="C30"/>
      <c r="D30"/>
      <c r="F30" s="7"/>
      <c r="G30" s="7">
        <v>2025</v>
      </c>
    </row>
    <row r="31" spans="1:8" x14ac:dyDescent="0.25">
      <c r="C31"/>
      <c r="D31"/>
      <c r="F31"/>
      <c r="G31"/>
    </row>
    <row r="32" spans="1:8" x14ac:dyDescent="0.25">
      <c r="C32"/>
      <c r="D32"/>
      <c r="F32" s="13"/>
      <c r="G32" s="14"/>
    </row>
    <row r="33" spans="1:8" x14ac:dyDescent="0.25">
      <c r="C33"/>
      <c r="D33"/>
      <c r="G33" s="17"/>
    </row>
    <row r="34" spans="1:8" x14ac:dyDescent="0.25">
      <c r="C34"/>
      <c r="D34"/>
      <c r="F34" s="19">
        <v>60000</v>
      </c>
      <c r="G34" s="22" t="s">
        <v>76</v>
      </c>
      <c r="H34" s="6" t="s">
        <v>77</v>
      </c>
    </row>
    <row r="35" spans="1:8" x14ac:dyDescent="0.25">
      <c r="C35"/>
      <c r="D35"/>
      <c r="F35" s="19">
        <v>3000</v>
      </c>
      <c r="G35" s="22"/>
    </row>
    <row r="36" spans="1:8" x14ac:dyDescent="0.25">
      <c r="C36"/>
      <c r="D36"/>
      <c r="F36" s="19">
        <f>F34-F35</f>
        <v>57000</v>
      </c>
      <c r="G36" s="22"/>
    </row>
    <row r="37" spans="1:8" x14ac:dyDescent="0.25">
      <c r="C37"/>
      <c r="D37"/>
      <c r="F37" s="19">
        <f>F35</f>
        <v>3000</v>
      </c>
      <c r="G37" s="22"/>
    </row>
    <row r="38" spans="1:8" x14ac:dyDescent="0.25">
      <c r="C38"/>
      <c r="D38"/>
      <c r="F38" s="24">
        <v>0</v>
      </c>
      <c r="G38" s="24">
        <v>2025</v>
      </c>
    </row>
    <row r="39" spans="1:8" x14ac:dyDescent="0.25">
      <c r="C39"/>
      <c r="D39"/>
      <c r="F39" s="24">
        <f>F40-F38</f>
        <v>60</v>
      </c>
      <c r="G39" s="24">
        <v>2024</v>
      </c>
    </row>
    <row r="40" spans="1:8" x14ac:dyDescent="0.25">
      <c r="C40"/>
      <c r="D40"/>
      <c r="F40" s="24">
        <v>60</v>
      </c>
      <c r="G40" s="24"/>
    </row>
    <row r="41" spans="1:8" x14ac:dyDescent="0.25">
      <c r="F41" s="24">
        <f>90*F38/F40</f>
        <v>0</v>
      </c>
      <c r="G41" s="24"/>
    </row>
    <row r="42" spans="1:8" x14ac:dyDescent="0.25">
      <c r="F42" s="26">
        <f>F41%</f>
        <v>0</v>
      </c>
      <c r="G42" s="26"/>
    </row>
    <row r="43" spans="1:8" x14ac:dyDescent="0.25">
      <c r="F43" s="19">
        <f>F37*F42</f>
        <v>0</v>
      </c>
      <c r="G43" s="22"/>
    </row>
    <row r="44" spans="1:8" x14ac:dyDescent="0.25">
      <c r="F44" s="19">
        <f>F37-F43</f>
        <v>3000</v>
      </c>
      <c r="G44" s="22"/>
    </row>
    <row r="45" spans="1:8" x14ac:dyDescent="0.25">
      <c r="F45" s="19">
        <f>F36</f>
        <v>57000</v>
      </c>
      <c r="G45" s="22"/>
    </row>
    <row r="46" spans="1:8" x14ac:dyDescent="0.25">
      <c r="A46" s="37"/>
      <c r="F46" s="19"/>
      <c r="G46" s="22"/>
    </row>
    <row r="47" spans="1:8" x14ac:dyDescent="0.25">
      <c r="F47" s="20">
        <f>F45+F44</f>
        <v>60000</v>
      </c>
      <c r="G47" s="22"/>
    </row>
    <row r="48" spans="1:8" x14ac:dyDescent="0.25">
      <c r="F48" s="24">
        <v>23</v>
      </c>
      <c r="G48" s="24" t="s">
        <v>90</v>
      </c>
    </row>
    <row r="49" spans="1:8" x14ac:dyDescent="0.25">
      <c r="F49" s="29">
        <v>1726</v>
      </c>
      <c r="G49" s="24"/>
    </row>
    <row r="50" spans="1:8" x14ac:dyDescent="0.25">
      <c r="F50" s="30">
        <f>F49*F47</f>
        <v>103560000</v>
      </c>
      <c r="G50" s="31"/>
      <c r="H50" s="66"/>
    </row>
    <row r="51" spans="1:8" x14ac:dyDescent="0.25">
      <c r="F51" s="32">
        <f>F50*90%</f>
        <v>93204000</v>
      </c>
      <c r="G51" s="30"/>
    </row>
    <row r="52" spans="1:8" x14ac:dyDescent="0.25">
      <c r="F52" s="32">
        <f>F50*80%</f>
        <v>82848000</v>
      </c>
      <c r="G52" s="32"/>
    </row>
    <row r="53" spans="1:8" x14ac:dyDescent="0.25">
      <c r="G53" s="24"/>
    </row>
    <row r="54" spans="1:8" x14ac:dyDescent="0.25">
      <c r="F54" s="35">
        <f>F35*F49</f>
        <v>5178000</v>
      </c>
      <c r="G54" s="35"/>
    </row>
    <row r="56" spans="1:8" x14ac:dyDescent="0.25">
      <c r="F56" s="32">
        <f>F50*0.025/12</f>
        <v>215750</v>
      </c>
      <c r="G56" s="32"/>
    </row>
    <row r="57" spans="1:8" x14ac:dyDescent="0.25">
      <c r="F57" s="32"/>
      <c r="G57" s="32"/>
    </row>
    <row r="59" spans="1:8" ht="15.75" x14ac:dyDescent="0.25">
      <c r="A59" s="38"/>
    </row>
    <row r="60" spans="1:8" ht="15.75" x14ac:dyDescent="0.25">
      <c r="A60" s="38"/>
    </row>
    <row r="61" spans="1:8" ht="15.75" x14ac:dyDescent="0.25">
      <c r="A61" s="38"/>
    </row>
    <row r="62" spans="1:8" ht="15.75" x14ac:dyDescent="0.25">
      <c r="A62" s="38"/>
    </row>
    <row r="63" spans="1:8" ht="15.75" x14ac:dyDescent="0.25">
      <c r="A63" s="38"/>
    </row>
    <row r="64" spans="1:8" ht="15.75" x14ac:dyDescent="0.25">
      <c r="A64" s="38"/>
    </row>
    <row r="65" spans="1:1" ht="15.75" x14ac:dyDescent="0.25">
      <c r="A65" s="38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V12" sqref="V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5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7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1740</v>
      </c>
      <c r="C2" s="4">
        <f t="shared" ref="C2:C16" si="1">B2*1.2</f>
        <v>2088</v>
      </c>
      <c r="D2" s="4">
        <f t="shared" ref="D2:D16" si="2">C2*1.2</f>
        <v>2505.6</v>
      </c>
      <c r="E2" s="5">
        <f t="shared" ref="E2:E16" si="3">R2</f>
        <v>125000000</v>
      </c>
      <c r="F2" s="4">
        <f t="shared" ref="F2:F11" si="4">ROUND((E2/B2),0)</f>
        <v>71839</v>
      </c>
      <c r="G2" s="73">
        <f t="shared" ref="G2:G11" si="5">ROUND((E2/C2),0)</f>
        <v>59866</v>
      </c>
      <c r="H2" s="73">
        <f t="shared" ref="H2:H11" si="6">ROUND((E2/D2),0)</f>
        <v>49888</v>
      </c>
      <c r="I2" s="73">
        <f t="shared" ref="I2:I11" si="7">T2</f>
        <v>0</v>
      </c>
      <c r="J2" s="73">
        <f t="shared" ref="J2:J11" si="8">U2</f>
        <v>0</v>
      </c>
      <c r="K2" s="7"/>
      <c r="L2" s="7"/>
      <c r="M2" s="7"/>
      <c r="N2" s="7"/>
      <c r="O2" s="7">
        <v>0</v>
      </c>
      <c r="P2" s="7">
        <f t="shared" ref="P2:P11" si="9">O2/1.2</f>
        <v>0</v>
      </c>
      <c r="Q2" s="7">
        <v>1740</v>
      </c>
      <c r="R2" s="74">
        <v>125000000</v>
      </c>
      <c r="S2" s="2"/>
    </row>
    <row r="3" spans="1:19" x14ac:dyDescent="0.25">
      <c r="A3" s="4">
        <v>2</v>
      </c>
      <c r="B3" s="4">
        <f t="shared" si="0"/>
        <v>2450</v>
      </c>
      <c r="C3" s="4">
        <f t="shared" si="1"/>
        <v>2940</v>
      </c>
      <c r="D3" s="4">
        <f t="shared" si="2"/>
        <v>3528</v>
      </c>
      <c r="E3" s="5">
        <f t="shared" si="3"/>
        <v>200000000</v>
      </c>
      <c r="F3" s="4">
        <f t="shared" si="4"/>
        <v>81633</v>
      </c>
      <c r="G3" s="4">
        <f t="shared" si="5"/>
        <v>68027</v>
      </c>
      <c r="H3" s="4">
        <f t="shared" si="6"/>
        <v>56689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2450</v>
      </c>
      <c r="R3" s="2">
        <v>200000000</v>
      </c>
      <c r="S3" s="2"/>
    </row>
    <row r="4" spans="1:19" x14ac:dyDescent="0.25">
      <c r="A4" s="4">
        <v>3</v>
      </c>
      <c r="B4" s="4">
        <f t="shared" si="0"/>
        <v>1285</v>
      </c>
      <c r="C4" s="4">
        <f t="shared" si="1"/>
        <v>1542</v>
      </c>
      <c r="D4" s="4">
        <f t="shared" si="2"/>
        <v>1850.3999999999999</v>
      </c>
      <c r="E4" s="5">
        <f t="shared" si="3"/>
        <v>101000000</v>
      </c>
      <c r="F4" s="4">
        <f t="shared" si="4"/>
        <v>78599</v>
      </c>
      <c r="G4" s="73">
        <f t="shared" si="5"/>
        <v>65499</v>
      </c>
      <c r="H4" s="73">
        <f t="shared" si="6"/>
        <v>54583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v>1542</v>
      </c>
      <c r="Q4" s="7">
        <f t="shared" ref="Q4:Q11" si="10">P4/1.2</f>
        <v>1285</v>
      </c>
      <c r="R4" s="74">
        <v>101000000</v>
      </c>
      <c r="S4" s="2"/>
    </row>
    <row r="5" spans="1:19" x14ac:dyDescent="0.25">
      <c r="A5" s="4">
        <v>4</v>
      </c>
      <c r="B5" s="4">
        <f t="shared" si="0"/>
        <v>1375</v>
      </c>
      <c r="C5" s="4">
        <f t="shared" si="1"/>
        <v>1650</v>
      </c>
      <c r="D5" s="4">
        <f t="shared" si="2"/>
        <v>1980</v>
      </c>
      <c r="E5" s="5">
        <f t="shared" si="3"/>
        <v>115000000</v>
      </c>
      <c r="F5" s="4">
        <f t="shared" si="4"/>
        <v>83636</v>
      </c>
      <c r="G5" s="4">
        <f t="shared" si="5"/>
        <v>69697</v>
      </c>
      <c r="H5" s="4">
        <f t="shared" si="6"/>
        <v>58081</v>
      </c>
      <c r="I5" s="4">
        <f t="shared" si="7"/>
        <v>0</v>
      </c>
      <c r="J5" s="4">
        <f t="shared" si="8"/>
        <v>0</v>
      </c>
      <c r="O5">
        <v>0</v>
      </c>
      <c r="P5">
        <v>1650</v>
      </c>
      <c r="Q5">
        <f t="shared" si="10"/>
        <v>1375</v>
      </c>
      <c r="R5" s="2">
        <v>115000000</v>
      </c>
      <c r="S5" s="2"/>
    </row>
    <row r="6" spans="1:19" x14ac:dyDescent="0.25">
      <c r="A6" s="4">
        <v>5</v>
      </c>
      <c r="B6" s="4">
        <f t="shared" si="0"/>
        <v>2000.8333333333335</v>
      </c>
      <c r="C6" s="4">
        <f t="shared" si="1"/>
        <v>2401</v>
      </c>
      <c r="D6" s="4">
        <f t="shared" si="2"/>
        <v>2881.2</v>
      </c>
      <c r="E6" s="5">
        <f t="shared" si="3"/>
        <v>130000000</v>
      </c>
      <c r="F6" s="4">
        <f t="shared" si="4"/>
        <v>64973</v>
      </c>
      <c r="G6" s="4">
        <f t="shared" si="5"/>
        <v>54144</v>
      </c>
      <c r="H6" s="4">
        <f t="shared" si="6"/>
        <v>45120</v>
      </c>
      <c r="I6" s="4">
        <f t="shared" si="7"/>
        <v>0</v>
      </c>
      <c r="J6" s="4">
        <f t="shared" si="8"/>
        <v>0</v>
      </c>
      <c r="O6">
        <v>0</v>
      </c>
      <c r="P6">
        <v>2401</v>
      </c>
      <c r="Q6">
        <f t="shared" si="10"/>
        <v>2000.8333333333335</v>
      </c>
      <c r="R6" s="2">
        <v>130000000</v>
      </c>
      <c r="S6" s="2" t="s">
        <v>86</v>
      </c>
    </row>
    <row r="7" spans="1:19" x14ac:dyDescent="0.25">
      <c r="A7" s="4">
        <v>6</v>
      </c>
      <c r="B7" s="4">
        <f t="shared" si="0"/>
        <v>858.33333333333337</v>
      </c>
      <c r="C7" s="4">
        <f t="shared" si="1"/>
        <v>1030</v>
      </c>
      <c r="D7" s="4">
        <f t="shared" si="2"/>
        <v>1236</v>
      </c>
      <c r="E7" s="5">
        <f t="shared" si="3"/>
        <v>55000000</v>
      </c>
      <c r="F7" s="4">
        <f t="shared" si="4"/>
        <v>64078</v>
      </c>
      <c r="G7" s="4">
        <f t="shared" si="5"/>
        <v>53398</v>
      </c>
      <c r="H7" s="4">
        <f t="shared" si="6"/>
        <v>44498</v>
      </c>
      <c r="I7" s="4">
        <f t="shared" si="7"/>
        <v>0</v>
      </c>
      <c r="J7" s="4">
        <f t="shared" si="8"/>
        <v>0</v>
      </c>
      <c r="O7">
        <v>0</v>
      </c>
      <c r="P7">
        <v>1030</v>
      </c>
      <c r="Q7">
        <f t="shared" si="10"/>
        <v>858.33333333333337</v>
      </c>
      <c r="R7" s="2">
        <v>55000000</v>
      </c>
      <c r="S7" s="2" t="s">
        <v>87</v>
      </c>
    </row>
    <row r="8" spans="1:19" x14ac:dyDescent="0.25">
      <c r="A8" s="4">
        <v>7</v>
      </c>
      <c r="B8" s="4">
        <f t="shared" si="0"/>
        <v>1527.7777777777781</v>
      </c>
      <c r="C8" s="4">
        <f t="shared" si="1"/>
        <v>1833.3333333333337</v>
      </c>
      <c r="D8" s="4">
        <f t="shared" si="2"/>
        <v>2200.0000000000005</v>
      </c>
      <c r="E8" s="5">
        <f t="shared" si="3"/>
        <v>300000</v>
      </c>
      <c r="F8" s="4">
        <f t="shared" si="4"/>
        <v>196</v>
      </c>
      <c r="G8" s="73">
        <f t="shared" si="5"/>
        <v>164</v>
      </c>
      <c r="H8" s="73">
        <f t="shared" si="6"/>
        <v>136</v>
      </c>
      <c r="I8" s="73">
        <f t="shared" si="7"/>
        <v>0</v>
      </c>
      <c r="J8" s="73">
        <f t="shared" si="8"/>
        <v>0</v>
      </c>
      <c r="K8" s="7"/>
      <c r="L8" s="7"/>
      <c r="M8" s="7"/>
      <c r="N8" s="7"/>
      <c r="O8" s="7">
        <v>2200</v>
      </c>
      <c r="P8" s="7">
        <f t="shared" si="9"/>
        <v>1833.3333333333335</v>
      </c>
      <c r="Q8" s="7">
        <f t="shared" si="10"/>
        <v>1527.7777777777781</v>
      </c>
      <c r="R8" s="74">
        <v>300000</v>
      </c>
      <c r="S8" s="2"/>
    </row>
    <row r="9" spans="1:19" x14ac:dyDescent="0.25">
      <c r="A9" s="4">
        <v>8</v>
      </c>
      <c r="B9" s="4">
        <f t="shared" si="0"/>
        <v>1500</v>
      </c>
      <c r="C9" s="4">
        <f t="shared" si="1"/>
        <v>1800</v>
      </c>
      <c r="D9" s="4">
        <f t="shared" si="2"/>
        <v>2160</v>
      </c>
      <c r="E9" s="5">
        <f t="shared" si="3"/>
        <v>270000</v>
      </c>
      <c r="F9" s="4">
        <f t="shared" si="4"/>
        <v>180</v>
      </c>
      <c r="G9" s="73">
        <f t="shared" si="5"/>
        <v>150</v>
      </c>
      <c r="H9" s="73">
        <f t="shared" si="6"/>
        <v>125</v>
      </c>
      <c r="I9" s="73">
        <f t="shared" si="7"/>
        <v>0</v>
      </c>
      <c r="J9" s="73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v>1500</v>
      </c>
      <c r="R9" s="74">
        <v>270000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ref="F12:F15" si="11">ROUND((E12/B12),0)</f>
        <v>#DIV/0!</v>
      </c>
      <c r="G12" s="4" t="e">
        <f t="shared" ref="G12:G15" si="12">ROUND((E12/C12),0)</f>
        <v>#DIV/0!</v>
      </c>
      <c r="H12" s="4" t="e">
        <f t="shared" ref="H12:H15" si="13">ROUND((E12/D12),0)</f>
        <v>#DIV/0!</v>
      </c>
      <c r="I12" s="4">
        <f t="shared" ref="I12:I15" si="14">T12</f>
        <v>0</v>
      </c>
      <c r="J12" s="4">
        <f t="shared" ref="J12:J15" si="15">U12</f>
        <v>0</v>
      </c>
      <c r="O12">
        <v>0</v>
      </c>
      <c r="P12">
        <f t="shared" ref="P12:P15" si="16">O12/1.2</f>
        <v>0</v>
      </c>
      <c r="Q12">
        <f t="shared" ref="Q12:Q15" si="17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6"/>
        <v>0</v>
      </c>
      <c r="Q13">
        <f t="shared" si="17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6"/>
        <v>0</v>
      </c>
      <c r="Q14">
        <f t="shared" si="17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6"/>
        <v>0</v>
      </c>
      <c r="Q15">
        <f t="shared" si="17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8">ROUND((E16/B16),0)</f>
        <v>#DIV/0!</v>
      </c>
      <c r="G16" s="4" t="e">
        <f t="shared" ref="G16" si="19">ROUND((E16/C16),0)</f>
        <v>#DIV/0!</v>
      </c>
      <c r="H16" s="4" t="e">
        <f t="shared" ref="H16" si="20">ROUND((E16/D16),0)</f>
        <v>#DIV/0!</v>
      </c>
      <c r="I16" s="4">
        <f t="shared" ref="I16" si="21">T16</f>
        <v>0</v>
      </c>
      <c r="J16" s="4">
        <f t="shared" ref="J16" si="22">U16</f>
        <v>0</v>
      </c>
      <c r="O16">
        <v>0</v>
      </c>
      <c r="P16">
        <f t="shared" ref="P16" si="23">O16/1.2</f>
        <v>0</v>
      </c>
      <c r="Q16">
        <f t="shared" ref="Q16" si="24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5">Q17</f>
        <v>0</v>
      </c>
      <c r="C17" s="4">
        <f t="shared" ref="C17:C21" si="26">B17*1.2</f>
        <v>0</v>
      </c>
      <c r="D17" s="4">
        <f t="shared" ref="D17:D21" si="27">C17*1.2</f>
        <v>0</v>
      </c>
      <c r="E17" s="5">
        <f t="shared" ref="E17:E21" si="28">R17</f>
        <v>0</v>
      </c>
      <c r="F17" s="4" t="e">
        <f t="shared" ref="F17" si="29">ROUND((E17/B17),0)</f>
        <v>#DIV/0!</v>
      </c>
      <c r="G17" s="4" t="e">
        <f t="shared" ref="G17" si="30">ROUND((E17/C17),0)</f>
        <v>#DIV/0!</v>
      </c>
      <c r="H17" s="4" t="e">
        <f t="shared" ref="H17" si="31">ROUND((E17/D17),0)</f>
        <v>#DIV/0!</v>
      </c>
      <c r="I17" s="4">
        <f t="shared" ref="I17" si="32">T17</f>
        <v>0</v>
      </c>
      <c r="J17" s="4">
        <f t="shared" ref="J17" si="33">U17</f>
        <v>0</v>
      </c>
      <c r="O17">
        <v>0</v>
      </c>
      <c r="P17">
        <f t="shared" ref="P17" si="34">O17/1.2</f>
        <v>0</v>
      </c>
      <c r="Q17">
        <f t="shared" ref="Q17" si="35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ref="F18:F21" si="36">ROUND((E18/B18),0)</f>
        <v>#DIV/0!</v>
      </c>
      <c r="G18" s="4" t="e">
        <f t="shared" ref="G18:G21" si="37">ROUND((E18/C18),0)</f>
        <v>#DIV/0!</v>
      </c>
      <c r="H18" s="4" t="e">
        <f t="shared" ref="H18:H21" si="38">ROUND((E18/D18),0)</f>
        <v>#DIV/0!</v>
      </c>
      <c r="I18" s="4">
        <f t="shared" ref="I18:J21" si="39">T18</f>
        <v>0</v>
      </c>
      <c r="J18" s="4">
        <f t="shared" si="39"/>
        <v>0</v>
      </c>
      <c r="O18">
        <v>0</v>
      </c>
      <c r="P18">
        <f t="shared" ref="P18" si="40">O18/1.2</f>
        <v>0</v>
      </c>
      <c r="Q18">
        <f t="shared" ref="Q18:Q21" si="41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>
        <v>0</v>
      </c>
      <c r="P19">
        <f>O19/1.2</f>
        <v>0</v>
      </c>
      <c r="Q19">
        <f t="shared" si="41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2">Q20</f>
        <v>0</v>
      </c>
      <c r="C20" s="4">
        <f t="shared" ref="C20" si="43">B20*1.2</f>
        <v>0</v>
      </c>
      <c r="D20" s="4">
        <f t="shared" ref="D20" si="44">C20*1.2</f>
        <v>0</v>
      </c>
      <c r="E20" s="5">
        <f t="shared" ref="E20" si="45">R20</f>
        <v>0</v>
      </c>
      <c r="F20" s="4" t="e">
        <f t="shared" ref="F20" si="46">ROUND((E20/B20),0)</f>
        <v>#DIV/0!</v>
      </c>
      <c r="G20" s="4" t="e">
        <f t="shared" ref="G20" si="47">ROUND((E20/C20),0)</f>
        <v>#DIV/0!</v>
      </c>
      <c r="H20" s="4" t="e">
        <f t="shared" ref="H20" si="48">ROUND((E20/D20),0)</f>
        <v>#DIV/0!</v>
      </c>
      <c r="I20" s="4">
        <f t="shared" ref="I20" si="49">T20</f>
        <v>0</v>
      </c>
      <c r="J20" s="4">
        <f t="shared" ref="J20" si="50">U20</f>
        <v>0</v>
      </c>
      <c r="O20">
        <v>0</v>
      </c>
      <c r="P20">
        <f t="shared" ref="P20" si="51">O20/1.2</f>
        <v>0</v>
      </c>
      <c r="Q20">
        <f t="shared" ref="Q20" si="52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5"/>
        <v>0</v>
      </c>
      <c r="C21" s="4">
        <f t="shared" si="26"/>
        <v>0</v>
      </c>
      <c r="D21" s="4">
        <f t="shared" si="27"/>
        <v>0</v>
      </c>
      <c r="E21" s="5">
        <f t="shared" si="28"/>
        <v>0</v>
      </c>
      <c r="F21" s="4" t="e">
        <f t="shared" si="36"/>
        <v>#DIV/0!</v>
      </c>
      <c r="G21" s="4" t="e">
        <f t="shared" si="37"/>
        <v>#DIV/0!</v>
      </c>
      <c r="H21" s="4" t="e">
        <f t="shared" si="38"/>
        <v>#DIV/0!</v>
      </c>
      <c r="I21" s="4">
        <f t="shared" si="39"/>
        <v>0</v>
      </c>
      <c r="J21" s="4">
        <f t="shared" si="39"/>
        <v>0</v>
      </c>
      <c r="O21">
        <v>0</v>
      </c>
      <c r="P21">
        <f>O21/1.2</f>
        <v>0</v>
      </c>
      <c r="Q21">
        <f t="shared" si="41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69" t="s">
        <v>85</v>
      </c>
    </row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75</v>
      </c>
      <c r="D28" s="68"/>
      <c r="F28" s="53" t="s">
        <v>71</v>
      </c>
      <c r="G28" s="53">
        <f>1570+121</f>
        <v>1691</v>
      </c>
    </row>
    <row r="29" spans="1:19" s="10" customFormat="1" x14ac:dyDescent="0.25">
      <c r="C29" s="68" t="s">
        <v>1</v>
      </c>
      <c r="D29" s="68"/>
      <c r="F29" s="53" t="s">
        <v>72</v>
      </c>
      <c r="G29" s="53">
        <v>1884</v>
      </c>
      <c r="H29" s="10">
        <f>G29/G28</f>
        <v>1.1141336487285629</v>
      </c>
    </row>
    <row r="30" spans="1:19" s="10" customFormat="1" x14ac:dyDescent="0.25">
      <c r="F30" s="53" t="s">
        <v>73</v>
      </c>
      <c r="G30" s="53">
        <v>60500</v>
      </c>
    </row>
    <row r="31" spans="1:19" s="10" customFormat="1" x14ac:dyDescent="0.25">
      <c r="C31" s="71"/>
      <c r="D31" s="71"/>
      <c r="F31" s="71" t="s">
        <v>74</v>
      </c>
      <c r="G31" s="71">
        <f>G29*G30</f>
        <v>113982000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102583800</v>
      </c>
    </row>
    <row r="33" spans="3:7" s="10" customFormat="1" x14ac:dyDescent="0.25">
      <c r="C33" s="71"/>
      <c r="D33" s="71"/>
      <c r="F33" s="71" t="s">
        <v>25</v>
      </c>
      <c r="G33" s="71">
        <f>G31*80%</f>
        <v>91185600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2025-03-15T06:48:41Z</dcterms:modified>
</cp:coreProperties>
</file>