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MARCH - 2025\UTI\"/>
    </mc:Choice>
  </mc:AlternateContent>
  <xr:revisionPtr revIDLastSave="0" documentId="13_ncr:1_{2ADB188B-F728-4D3F-B7FF-BCA4A1C690F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51" i="23" l="1"/>
  <c r="C38" i="23"/>
  <c r="C39" i="23" s="1"/>
  <c r="C34" i="23"/>
  <c r="C33" i="23"/>
  <c r="C42" i="23" s="1"/>
  <c r="C36" i="23" l="1"/>
  <c r="C40" i="23"/>
  <c r="C41" i="23" s="1"/>
  <c r="C44" i="23" s="1"/>
  <c r="C47" i="23" s="1"/>
  <c r="C53" i="23" s="1"/>
  <c r="F84" i="23"/>
  <c r="F23" i="23"/>
  <c r="F10" i="23"/>
  <c r="F11" i="23" s="1"/>
  <c r="F7" i="23"/>
  <c r="F8" i="23" s="1"/>
  <c r="F6" i="23"/>
  <c r="F5" i="23"/>
  <c r="F14" i="23" s="1"/>
  <c r="C49" i="23" l="1"/>
  <c r="C48" i="23"/>
  <c r="F12" i="23"/>
  <c r="F13" i="23" s="1"/>
  <c r="F16" i="23" s="1"/>
  <c r="F19" i="23" s="1"/>
  <c r="P11" i="4"/>
  <c r="Q11" i="4" s="1"/>
  <c r="J11" i="4"/>
  <c r="I11" i="4"/>
  <c r="P10" i="4"/>
  <c r="Q10" i="4" s="1"/>
  <c r="J10" i="4"/>
  <c r="I10" i="4"/>
  <c r="P9" i="4"/>
  <c r="J9" i="4"/>
  <c r="I9" i="4"/>
  <c r="P8" i="4"/>
  <c r="Q8" i="4" s="1"/>
  <c r="J8" i="4"/>
  <c r="I8" i="4"/>
  <c r="Q7" i="4"/>
  <c r="J7" i="4"/>
  <c r="I7" i="4"/>
  <c r="Q6" i="4"/>
  <c r="J6" i="4"/>
  <c r="I6" i="4"/>
  <c r="Q5" i="4"/>
  <c r="J5" i="4"/>
  <c r="I5" i="4"/>
  <c r="Q4" i="4"/>
  <c r="J4" i="4"/>
  <c r="I4" i="4"/>
  <c r="P3" i="4"/>
  <c r="J3" i="4"/>
  <c r="I3" i="4"/>
  <c r="P2" i="4"/>
  <c r="J2" i="4"/>
  <c r="I2" i="4"/>
  <c r="F20" i="23" l="1"/>
  <c r="F21" i="23"/>
  <c r="F25" i="23"/>
  <c r="C4" i="25"/>
  <c r="B4" i="4"/>
  <c r="C4" i="4" s="1"/>
  <c r="D4" i="4" s="1"/>
  <c r="G28" i="4"/>
  <c r="G31" i="4"/>
  <c r="C5" i="25"/>
  <c r="B2" i="4"/>
  <c r="C2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9" i="4" l="1"/>
  <c r="G9" i="4"/>
  <c r="F9" i="4"/>
  <c r="G2" i="4"/>
  <c r="F2" i="4"/>
  <c r="G6" i="4"/>
  <c r="F6" i="4"/>
  <c r="G10" i="4"/>
  <c r="F10" i="4"/>
  <c r="F7" i="4"/>
  <c r="H7" i="4"/>
  <c r="G7" i="4"/>
  <c r="G11" i="4"/>
  <c r="F11" i="4"/>
  <c r="H11" i="4"/>
  <c r="G4" i="4"/>
  <c r="F4" i="4"/>
  <c r="H4" i="4"/>
  <c r="G8" i="4"/>
  <c r="F8" i="4"/>
  <c r="H8" i="4"/>
  <c r="B3" i="4"/>
  <c r="F3" i="4" s="1"/>
  <c r="G33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G12" i="4"/>
  <c r="H13" i="4"/>
  <c r="F15" i="4"/>
  <c r="C13" i="25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3" i="4"/>
  <c r="G3" i="4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3" i="4" l="1"/>
  <c r="H3" i="4" s="1"/>
  <c r="D5" i="4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<sst xmlns="http://schemas.openxmlformats.org/spreadsheetml/2006/main" count="137" uniqueCount="91">
  <si>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</si>
  <si>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</si>
  <si>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</si>
  <si>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</si>
  <si>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</si>
  <si>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</si>
  <si>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</si>
  <si>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</si>
  <si>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</si>
  <si>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</si>
  <si>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</si>
  <si>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</si>
  <si>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</si>
  <si>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</si>
  <si>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</si>
  <si>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</si>
  <si>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</si>
  <si>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</si>
  <si>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</si>
  <si>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</si>
  <si>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</si>
  <si>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</si>
  <si>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</si>
  <si>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</si>
  <si>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</si>
  <si>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</si>
  <si>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</si>
  <si>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</si>
  <si>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</si>
  <si>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</si>
  <si>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</si>
  <si>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</si>
  <si>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</si>
  <si>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</si>
  <si>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</si>
  <si>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</si>
  <si>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</si>
  <si>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</si>
  <si>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</si>
  <si>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</si>
  <si>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</si>
  <si>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</si>
  <si>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</si>
  <si>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</si>
  <si>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</si>
  <si>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</si>
  <si>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</si>
  <si>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</si>
  <si>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</si>
  <si>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</si>
  <si>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</si>
  <si>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</si>
  <si>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</si>
  <si>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</si>
  <si>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</si>
  <si>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</si>
  <si>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</si>
  <si>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</si>
  <si>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</si>
  <si>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</si>
  <si>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</si>
  <si>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</si>
  <si>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</si>
  <si>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</si>
  <si>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</si>
  <si>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</si>
  <si>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</si>
  <si>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</si>
  <si>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</si>
  <si>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</si>
  <si>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</si>
  <si>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</si>
  <si>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</si>
  <si>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</si>
  <si>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</si>
  <si>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</si>
  <si>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</si>
  <si>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</si>
  <si>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</si>
  <si>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</si>
  <si>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</si>
  <si>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</si>
  <si>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</si>
  <si>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</si>
  <si>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</si>
  <si>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Residential Flat No. 23, 4th Floor, “Lotus Court”, Plot No. 196, C.S. No. 1632 of Fort Division,  
Jamshedji Tata Road, Backbay Reclamation, Churchgate, Mumbai - 400 020, 
State - Maharashtra, Country – India</t>
  </si>
  <si>
    <t>IGR-21.01.24</t>
  </si>
  <si>
    <t>IGR-27.02.22</t>
  </si>
  <si>
    <t>Flat No.</t>
  </si>
  <si>
    <t>Including Car Parking</t>
  </si>
  <si>
    <t>Without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</si>
</sst>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5" fillId="0" borderId="8" xfId="0" applyFont="1" applyBorder="1"/>
    <xf numFmtId="43" fontId="7" fillId="0" borderId="8" xfId="1" applyFont="1" applyBorder="1"/>
    <xf numFmtId="43" fontId="7" fillId="0" borderId="8" xfId="1" applyFont="1" applyFill="1" applyBorder="1"/>
    <xf numFmtId="0" fontId="7" fillId="0" borderId="8" xfId="0" applyFont="1" applyBorder="1"/>
    <xf numFmtId="10" fontId="7" fillId="0" borderId="8" xfId="0" applyNumberFormat="1" applyFont="1" applyBorder="1"/>
    <xf numFmtId="43" fontId="7" fillId="2" borderId="8" xfId="1" applyFont="1" applyFill="1" applyBorder="1"/>
    <xf numFmtId="0" fontId="7" fillId="2" borderId="8" xfId="0" applyFont="1" applyFill="1" applyBorder="1"/>
    <xf numFmtId="43" fontId="7" fillId="0" borderId="8" xfId="0" applyNumberFormat="1" applyFont="1" applyBorder="1"/>
    <xf numFmtId="43" fontId="0" fillId="0" borderId="8" xfId="0" applyNumberFormat="1" applyBorder="1"/>
    <xf numFmtId="43" fontId="5" fillId="0" borderId="8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9</xdr:row>
      <xdr:rowOff>114300</xdr:rowOff>
    </xdr:from>
    <xdr:to>
      <xdr:col>26</xdr:col>
      <xdr:colOff>77956</xdr:colOff>
      <xdr:row>32</xdr:row>
      <xdr:rowOff>95912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94293-7673-043F-D916-6761A655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2019300"/>
          <a:ext cx="12584281" cy="4744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85747-4684-4F1C-9EB7-5DB98713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1DAE2-771A-4B67-BC05-9A734080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B63CD-08CF-422F-B21F-9525DDF3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506852</xdr:colOff>
      <xdr:row>49</xdr:row>
      <xdr:rowOff>106019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58C8C9-B46D-4013-A5B0-8E2FC0C8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2765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D9497-9DEC-4F61-8E18-6142F05C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AE306-E2F6-4603-A799-E62638D4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4F70B-75BD-41B0-A78B-C0E00851A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326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535F1-ED88-4AF8-AAAE-398C66AC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24" sqref="E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656640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656640</v>
      </c>
      <c r="D5" s="59" t="s">
        <v>62</v>
      </c>
      <c r="E5" s="60">
        <f>C5/10.764</f>
        <v>61003.344481605352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283610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373030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111909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395519</v>
      </c>
      <c r="D9" s="59" t="s">
        <v>62</v>
      </c>
      <c r="E9" s="60">
        <f>C9/10.764</f>
        <v>36744.611668524711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1949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75</v>
      </c>
      <c r="D13" s="66">
        <v>30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topLeftCell="A19" workbookViewId="0">
      <selection activeCell="J42" sqref="J4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61500</v>
      </c>
      <c r="D3" s="22" t="s">
        <v>76</v>
      </c>
      <c r="E3" s="6" t="s">
        <v>77</v>
      </c>
      <c r="F3" s="19">
        <v>59500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58500</v>
      </c>
      <c r="D5" s="22"/>
      <c r="F5" s="19">
        <f>F3-F4</f>
        <v>56500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58500</v>
      </c>
      <c r="D14" s="22"/>
      <c r="F14" s="19">
        <f>F5</f>
        <v>56500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61500</v>
      </c>
      <c r="D16" s="22"/>
      <c r="F16" s="20">
        <f>F14+F13</f>
        <v>59500</v>
      </c>
      <c r="G16" s="22"/>
    </row>
    <row r="17" spans="1:8" x14ac:dyDescent="0.25">
      <c r="A17" t="s">
        <v>88</v>
      </c>
      <c r="B17" s="23"/>
      <c r="C17" s="24">
        <v>23</v>
      </c>
      <c r="D17" s="24" t="s">
        <v>89</v>
      </c>
      <c r="F17" s="24">
        <v>23</v>
      </c>
      <c r="G17" s="24" t="s">
        <v>90</v>
      </c>
    </row>
    <row r="18" spans="1:8" x14ac:dyDescent="0.25">
      <c r="A18" s="72" t="str">
        <f>E3</f>
        <v>BUA</v>
      </c>
      <c r="B18" s="7"/>
      <c r="C18" s="29">
        <v>1884</v>
      </c>
      <c r="D18" s="24"/>
      <c r="F18" s="29">
        <v>1726</v>
      </c>
      <c r="G18" s="24"/>
    </row>
    <row r="19" spans="1:8" x14ac:dyDescent="0.25">
      <c r="A19" s="15" t="s">
        <v>74</v>
      </c>
      <c r="B19" s="6"/>
      <c r="C19" s="30">
        <f>C18*C16</f>
        <v>115866000</v>
      </c>
      <c r="D19" s="31"/>
      <c r="E19" s="66"/>
      <c r="F19" s="30">
        <f>F18*F16</f>
        <v>102697000</v>
      </c>
      <c r="G19" s="31"/>
      <c r="H19" s="66"/>
    </row>
    <row r="20" spans="1:8" x14ac:dyDescent="0.25">
      <c r="A20" s="15" t="s">
        <v>24</v>
      </c>
      <c r="C20" s="32">
        <f>C19*90%</f>
        <v>104279400</v>
      </c>
      <c r="D20" s="30"/>
      <c r="F20" s="32">
        <f>F19*90%</f>
        <v>92427300</v>
      </c>
      <c r="G20" s="30"/>
    </row>
    <row r="21" spans="1:8" x14ac:dyDescent="0.25">
      <c r="A21" s="15" t="s">
        <v>25</v>
      </c>
      <c r="C21" s="32">
        <f>C19*80%</f>
        <v>92692800</v>
      </c>
      <c r="D21" s="32"/>
      <c r="F21" s="32">
        <f>F19*80%</f>
        <v>82157600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5652000</v>
      </c>
      <c r="D23" s="35"/>
      <c r="F23" s="35">
        <f>F4*F18</f>
        <v>5178000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241387.5</v>
      </c>
      <c r="D25" s="32"/>
      <c r="F25" s="32">
        <f>F19*0.025/12</f>
        <v>213952.08333333334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 s="7">
        <v>2025</v>
      </c>
      <c r="F28"/>
      <c r="G28"/>
    </row>
    <row r="29" spans="1:8" x14ac:dyDescent="0.25">
      <c r="C29" s="76"/>
      <c r="D29" s="76"/>
      <c r="E29" s="42"/>
      <c r="F29"/>
      <c r="G29"/>
    </row>
    <row r="30" spans="1:8" x14ac:dyDescent="0.25">
      <c r="C30" s="76"/>
      <c r="D30" s="76"/>
      <c r="E30" s="42"/>
      <c r="F30"/>
      <c r="G30"/>
    </row>
    <row r="31" spans="1:8" x14ac:dyDescent="0.25">
      <c r="C31" s="77">
        <v>62000</v>
      </c>
      <c r="D31" s="78" t="s">
        <v>76</v>
      </c>
      <c r="E31" s="48" t="s">
        <v>77</v>
      </c>
      <c r="F31"/>
      <c r="G31"/>
    </row>
    <row r="32" spans="1:8" x14ac:dyDescent="0.25">
      <c r="C32" s="77">
        <v>3000</v>
      </c>
      <c r="D32" s="78"/>
      <c r="E32" s="42"/>
      <c r="F32"/>
      <c r="G32"/>
    </row>
    <row r="33" spans="1:7" x14ac:dyDescent="0.25">
      <c r="C33" s="77">
        <f>C31-C32</f>
        <v>59000</v>
      </c>
      <c r="D33" s="78"/>
      <c r="E33" s="42"/>
      <c r="F33"/>
      <c r="G33"/>
    </row>
    <row r="34" spans="1:7" x14ac:dyDescent="0.25">
      <c r="C34" s="77">
        <f>C32</f>
        <v>3000</v>
      </c>
      <c r="D34" s="78"/>
      <c r="E34" s="42"/>
      <c r="F34"/>
      <c r="G34"/>
    </row>
    <row r="35" spans="1:7" x14ac:dyDescent="0.25">
      <c r="C35" s="79">
        <v>0</v>
      </c>
      <c r="D35" s="79">
        <v>2025</v>
      </c>
      <c r="E35" s="42"/>
      <c r="F35"/>
      <c r="G35"/>
    </row>
    <row r="36" spans="1:7" x14ac:dyDescent="0.25">
      <c r="C36" s="79">
        <f>C37-C35</f>
        <v>60</v>
      </c>
      <c r="D36" s="79">
        <v>2024</v>
      </c>
      <c r="E36" s="42"/>
      <c r="F36"/>
      <c r="G36"/>
    </row>
    <row r="37" spans="1:7" x14ac:dyDescent="0.25">
      <c r="C37" s="79">
        <v>60</v>
      </c>
      <c r="D37" s="79"/>
      <c r="E37" s="42"/>
      <c r="F37"/>
      <c r="G37"/>
    </row>
    <row r="38" spans="1:7" x14ac:dyDescent="0.25">
      <c r="C38" s="79">
        <f>90*C35/C37</f>
        <v>0</v>
      </c>
      <c r="D38" s="79"/>
      <c r="E38" s="42"/>
      <c r="F38"/>
      <c r="G38"/>
    </row>
    <row r="39" spans="1:7" x14ac:dyDescent="0.25">
      <c r="C39" s="80">
        <f>C38%</f>
        <v>0</v>
      </c>
      <c r="D39" s="80"/>
      <c r="E39" s="42"/>
      <c r="F39"/>
      <c r="G39"/>
    </row>
    <row r="40" spans="1:7" x14ac:dyDescent="0.25">
      <c r="C40" s="77">
        <f>C34*C39</f>
        <v>0</v>
      </c>
      <c r="D40" s="78"/>
      <c r="E40" s="42"/>
      <c r="F40"/>
      <c r="G40"/>
    </row>
    <row r="41" spans="1:7" x14ac:dyDescent="0.25">
      <c r="C41" s="77">
        <f>C34-C40</f>
        <v>3000</v>
      </c>
      <c r="D41" s="78"/>
      <c r="E41" s="42"/>
      <c r="F41"/>
      <c r="G41"/>
    </row>
    <row r="42" spans="1:7" x14ac:dyDescent="0.25">
      <c r="C42" s="77">
        <f>C33</f>
        <v>59000</v>
      </c>
      <c r="D42" s="78"/>
      <c r="E42" s="42"/>
      <c r="F42"/>
      <c r="G42"/>
    </row>
    <row r="43" spans="1:7" x14ac:dyDescent="0.25">
      <c r="C43" s="77"/>
      <c r="D43" s="78"/>
      <c r="E43" s="42"/>
      <c r="F43"/>
      <c r="G43"/>
    </row>
    <row r="44" spans="1:7" x14ac:dyDescent="0.25">
      <c r="C44" s="81">
        <f>C42+C41</f>
        <v>62000</v>
      </c>
      <c r="D44" s="78"/>
      <c r="E44" s="42"/>
      <c r="F44"/>
      <c r="G44"/>
    </row>
    <row r="45" spans="1:7" x14ac:dyDescent="0.25">
      <c r="C45" s="79">
        <v>23</v>
      </c>
      <c r="D45" s="79" t="s">
        <v>89</v>
      </c>
      <c r="E45" s="42"/>
      <c r="F45"/>
      <c r="G45"/>
    </row>
    <row r="46" spans="1:7" x14ac:dyDescent="0.25">
      <c r="A46" s="37"/>
      <c r="C46" s="82">
        <v>1884</v>
      </c>
      <c r="D46" s="79"/>
      <c r="E46" s="42"/>
      <c r="F46"/>
      <c r="G46"/>
    </row>
    <row r="47" spans="1:7" x14ac:dyDescent="0.25">
      <c r="C47" s="83">
        <f>C46*C44</f>
        <v>116808000</v>
      </c>
      <c r="D47" s="50"/>
      <c r="E47" s="84"/>
      <c r="F47"/>
      <c r="G47"/>
    </row>
    <row r="48" spans="1:7" x14ac:dyDescent="0.25">
      <c r="C48" s="85">
        <f>C47*90%</f>
        <v>105127200</v>
      </c>
      <c r="D48" s="83"/>
      <c r="E48" s="42"/>
      <c r="F48"/>
      <c r="G48"/>
    </row>
    <row r="49" spans="1:7" x14ac:dyDescent="0.25">
      <c r="C49" s="85">
        <f>C47*80%</f>
        <v>93446400</v>
      </c>
      <c r="D49" s="85"/>
      <c r="E49" s="42"/>
      <c r="F49"/>
      <c r="G49"/>
    </row>
    <row r="50" spans="1:7" x14ac:dyDescent="0.25">
      <c r="C50" s="76"/>
      <c r="D50" s="79"/>
      <c r="E50" s="42"/>
      <c r="F50"/>
      <c r="G50"/>
    </row>
    <row r="51" spans="1:7" x14ac:dyDescent="0.25">
      <c r="C51" s="85">
        <f>C32*C46</f>
        <v>5652000</v>
      </c>
      <c r="D51" s="85"/>
      <c r="E51" s="42"/>
      <c r="F51"/>
      <c r="G51"/>
    </row>
    <row r="52" spans="1:7" x14ac:dyDescent="0.25">
      <c r="C52" s="76"/>
      <c r="D52" s="76"/>
      <c r="E52" s="42"/>
      <c r="F52"/>
      <c r="G52"/>
    </row>
    <row r="53" spans="1:7" x14ac:dyDescent="0.25">
      <c r="C53" s="85">
        <f>C47*0.025/12</f>
        <v>243350</v>
      </c>
      <c r="D53" s="85"/>
      <c r="E53" s="42"/>
      <c r="F53"/>
      <c r="G53"/>
    </row>
    <row r="54" spans="1:7" x14ac:dyDescent="0.25">
      <c r="C54" s="85"/>
      <c r="D54" s="85"/>
      <c r="E54" s="42"/>
      <c r="F54"/>
      <c r="G54"/>
    </row>
    <row r="55" spans="1:7" x14ac:dyDescent="0.25">
      <c r="F55"/>
      <c r="G55"/>
    </row>
    <row r="56" spans="1:7" x14ac:dyDescent="0.25">
      <c r="F56"/>
      <c r="G56"/>
    </row>
    <row r="57" spans="1:7" x14ac:dyDescent="0.25">
      <c r="F57" s="32"/>
      <c r="G57" s="32"/>
    </row>
    <row r="59" spans="1:7" ht="15.75" x14ac:dyDescent="0.25">
      <c r="A59" s="38"/>
    </row>
    <row r="60" spans="1:7" ht="15.75" x14ac:dyDescent="0.25">
      <c r="A60" s="38"/>
    </row>
    <row r="61" spans="1:7" ht="15.75" x14ac:dyDescent="0.25">
      <c r="A61" s="38"/>
    </row>
    <row r="62" spans="1:7" ht="15.75" x14ac:dyDescent="0.25">
      <c r="A62" s="38"/>
    </row>
    <row r="63" spans="1:7" ht="15.75" x14ac:dyDescent="0.25">
      <c r="A63" s="38"/>
    </row>
    <row r="64" spans="1:7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7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1740</v>
      </c>
      <c r="C2" s="4">
        <f t="shared" ref="C2:C16" si="1">B2*1.2</f>
        <v>2088</v>
      </c>
      <c r="D2" s="4">
        <f t="shared" ref="D2:D16" si="2">C2*1.2</f>
        <v>2505.6</v>
      </c>
      <c r="E2" s="5">
        <f t="shared" ref="E2:E16" si="3">R2</f>
        <v>125000000</v>
      </c>
      <c r="F2" s="4">
        <f t="shared" ref="F2:F11" si="4">ROUND((E2/B2),0)</f>
        <v>71839</v>
      </c>
      <c r="G2" s="73">
        <f t="shared" ref="G2:G11" si="5">ROUND((E2/C2),0)</f>
        <v>59866</v>
      </c>
      <c r="H2" s="73">
        <f t="shared" ref="H2:H11" si="6">ROUND((E2/D2),0)</f>
        <v>49888</v>
      </c>
      <c r="I2" s="73">
        <f t="shared" ref="I2:I11" si="7">T2</f>
        <v>0</v>
      </c>
      <c r="J2" s="73">
        <f t="shared" ref="J2:J11" si="8">U2</f>
        <v>0</v>
      </c>
      <c r="K2" s="7"/>
      <c r="L2" s="7"/>
      <c r="M2" s="7"/>
      <c r="N2" s="7"/>
      <c r="O2" s="7">
        <v>0</v>
      </c>
      <c r="P2" s="7">
        <f t="shared" ref="P2:P11" si="9">O2/1.2</f>
        <v>0</v>
      </c>
      <c r="Q2" s="7">
        <v>1740</v>
      </c>
      <c r="R2" s="74">
        <v>125000000</v>
      </c>
      <c r="S2" s="2"/>
    </row>
    <row r="3" spans="1:19" x14ac:dyDescent="0.25">
      <c r="A3" s="4">
        <v>2</v>
      </c>
      <c r="B3" s="4">
        <f t="shared" si="0"/>
        <v>2450</v>
      </c>
      <c r="C3" s="4">
        <f t="shared" si="1"/>
        <v>2940</v>
      </c>
      <c r="D3" s="4">
        <f t="shared" si="2"/>
        <v>3528</v>
      </c>
      <c r="E3" s="5">
        <f t="shared" si="3"/>
        <v>200000000</v>
      </c>
      <c r="F3" s="4">
        <f t="shared" si="4"/>
        <v>81633</v>
      </c>
      <c r="G3" s="4">
        <f t="shared" si="5"/>
        <v>68027</v>
      </c>
      <c r="H3" s="4">
        <f t="shared" si="6"/>
        <v>56689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2450</v>
      </c>
      <c r="R3" s="2">
        <v>200000000</v>
      </c>
      <c r="S3" s="2"/>
    </row>
    <row r="4" spans="1:19" x14ac:dyDescent="0.25">
      <c r="A4" s="4">
        <v>3</v>
      </c>
      <c r="B4" s="4">
        <f t="shared" si="0"/>
        <v>1285</v>
      </c>
      <c r="C4" s="4">
        <f t="shared" si="1"/>
        <v>1542</v>
      </c>
      <c r="D4" s="4">
        <f t="shared" si="2"/>
        <v>1850.3999999999999</v>
      </c>
      <c r="E4" s="5">
        <f t="shared" si="3"/>
        <v>101000000</v>
      </c>
      <c r="F4" s="4">
        <f t="shared" si="4"/>
        <v>78599</v>
      </c>
      <c r="G4" s="73">
        <f t="shared" si="5"/>
        <v>65499</v>
      </c>
      <c r="H4" s="73">
        <f t="shared" si="6"/>
        <v>54583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1542</v>
      </c>
      <c r="Q4" s="7">
        <f t="shared" ref="Q4:Q11" si="10">P4/1.2</f>
        <v>1285</v>
      </c>
      <c r="R4" s="74">
        <v>101000000</v>
      </c>
      <c r="S4" s="2"/>
    </row>
    <row r="5" spans="1:19" x14ac:dyDescent="0.25">
      <c r="A5" s="4">
        <v>4</v>
      </c>
      <c r="B5" s="4">
        <f t="shared" si="0"/>
        <v>1375</v>
      </c>
      <c r="C5" s="4">
        <f t="shared" si="1"/>
        <v>1650</v>
      </c>
      <c r="D5" s="4">
        <f t="shared" si="2"/>
        <v>1980</v>
      </c>
      <c r="E5" s="5">
        <f t="shared" si="3"/>
        <v>115000000</v>
      </c>
      <c r="F5" s="4">
        <f t="shared" si="4"/>
        <v>83636</v>
      </c>
      <c r="G5" s="4">
        <f t="shared" si="5"/>
        <v>69697</v>
      </c>
      <c r="H5" s="4">
        <f t="shared" si="6"/>
        <v>58081</v>
      </c>
      <c r="I5" s="4">
        <f t="shared" si="7"/>
        <v>0</v>
      </c>
      <c r="J5" s="4">
        <f t="shared" si="8"/>
        <v>0</v>
      </c>
      <c r="O5">
        <v>0</v>
      </c>
      <c r="P5">
        <v>1650</v>
      </c>
      <c r="Q5">
        <f t="shared" si="10"/>
        <v>1375</v>
      </c>
      <c r="R5" s="2">
        <v>115000000</v>
      </c>
      <c r="S5" s="2"/>
    </row>
    <row r="6" spans="1:19" x14ac:dyDescent="0.25">
      <c r="A6" s="4">
        <v>5</v>
      </c>
      <c r="B6" s="4">
        <f t="shared" si="0"/>
        <v>2000.8333333333335</v>
      </c>
      <c r="C6" s="4">
        <f t="shared" si="1"/>
        <v>2401</v>
      </c>
      <c r="D6" s="4">
        <f t="shared" si="2"/>
        <v>2881.2</v>
      </c>
      <c r="E6" s="5">
        <f t="shared" si="3"/>
        <v>130000000</v>
      </c>
      <c r="F6" s="4">
        <f t="shared" si="4"/>
        <v>64973</v>
      </c>
      <c r="G6" s="4">
        <f t="shared" si="5"/>
        <v>54144</v>
      </c>
      <c r="H6" s="4">
        <f t="shared" si="6"/>
        <v>45120</v>
      </c>
      <c r="I6" s="4">
        <f t="shared" si="7"/>
        <v>0</v>
      </c>
      <c r="J6" s="4">
        <f t="shared" si="8"/>
        <v>0</v>
      </c>
      <c r="O6">
        <v>0</v>
      </c>
      <c r="P6">
        <v>2401</v>
      </c>
      <c r="Q6">
        <f t="shared" si="10"/>
        <v>2000.8333333333335</v>
      </c>
      <c r="R6" s="2">
        <v>130000000</v>
      </c>
      <c r="S6" s="2" t="s">
        <v>86</v>
      </c>
    </row>
    <row r="7" spans="1:19" x14ac:dyDescent="0.25">
      <c r="A7" s="4">
        <v>6</v>
      </c>
      <c r="B7" s="4">
        <f t="shared" si="0"/>
        <v>858.33333333333337</v>
      </c>
      <c r="C7" s="4">
        <f t="shared" si="1"/>
        <v>1030</v>
      </c>
      <c r="D7" s="4">
        <f t="shared" si="2"/>
        <v>1236</v>
      </c>
      <c r="E7" s="5">
        <f t="shared" si="3"/>
        <v>55000000</v>
      </c>
      <c r="F7" s="4">
        <f t="shared" si="4"/>
        <v>64078</v>
      </c>
      <c r="G7" s="4">
        <f t="shared" si="5"/>
        <v>53398</v>
      </c>
      <c r="H7" s="4">
        <f t="shared" si="6"/>
        <v>44498</v>
      </c>
      <c r="I7" s="4">
        <f t="shared" si="7"/>
        <v>0</v>
      </c>
      <c r="J7" s="4">
        <f t="shared" si="8"/>
        <v>0</v>
      </c>
      <c r="O7">
        <v>0</v>
      </c>
      <c r="P7">
        <v>1030</v>
      </c>
      <c r="Q7">
        <f t="shared" si="10"/>
        <v>858.33333333333337</v>
      </c>
      <c r="R7" s="2">
        <v>55000000</v>
      </c>
      <c r="S7" s="2" t="s">
        <v>87</v>
      </c>
    </row>
    <row r="8" spans="1:19" x14ac:dyDescent="0.25">
      <c r="A8" s="4">
        <v>7</v>
      </c>
      <c r="B8" s="4">
        <f t="shared" si="0"/>
        <v>1527.7777777777781</v>
      </c>
      <c r="C8" s="4">
        <f t="shared" si="1"/>
        <v>1833.3333333333337</v>
      </c>
      <c r="D8" s="4">
        <f t="shared" si="2"/>
        <v>2200.0000000000005</v>
      </c>
      <c r="E8" s="5">
        <f t="shared" si="3"/>
        <v>300000</v>
      </c>
      <c r="F8" s="4">
        <f t="shared" si="4"/>
        <v>196</v>
      </c>
      <c r="G8" s="73">
        <f t="shared" si="5"/>
        <v>164</v>
      </c>
      <c r="H8" s="73">
        <f t="shared" si="6"/>
        <v>136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2200</v>
      </c>
      <c r="P8" s="7">
        <f t="shared" si="9"/>
        <v>1833.3333333333335</v>
      </c>
      <c r="Q8" s="7">
        <f t="shared" si="10"/>
        <v>1527.7777777777781</v>
      </c>
      <c r="R8" s="74">
        <v>300000</v>
      </c>
      <c r="S8" s="2"/>
    </row>
    <row r="9" spans="1:19" x14ac:dyDescent="0.25">
      <c r="A9" s="4">
        <v>8</v>
      </c>
      <c r="B9" s="4">
        <f t="shared" si="0"/>
        <v>1500</v>
      </c>
      <c r="C9" s="4">
        <f t="shared" si="1"/>
        <v>1800</v>
      </c>
      <c r="D9" s="4">
        <f t="shared" si="2"/>
        <v>2160</v>
      </c>
      <c r="E9" s="5">
        <f t="shared" si="3"/>
        <v>270000</v>
      </c>
      <c r="F9" s="4">
        <f t="shared" si="4"/>
        <v>180</v>
      </c>
      <c r="G9" s="73">
        <f t="shared" si="5"/>
        <v>150</v>
      </c>
      <c r="H9" s="73">
        <f t="shared" si="6"/>
        <v>125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1500</v>
      </c>
      <c r="R9" s="74">
        <v>270000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ref="F12:F15" si="11">ROUND((E12/B12),0)</f>
        <v>#DIV/0!</v>
      </c>
      <c r="G12" s="4" t="e">
        <f t="shared" ref="G12:G15" si="12">ROUND((E12/C12),0)</f>
        <v>#DIV/0!</v>
      </c>
      <c r="H12" s="4" t="e">
        <f t="shared" ref="H12:H15" si="13">ROUND((E12/D12),0)</f>
        <v>#DIV/0!</v>
      </c>
      <c r="I12" s="4">
        <f t="shared" ref="I12:I15" si="14">T12</f>
        <v>0</v>
      </c>
      <c r="J12" s="4">
        <f t="shared" ref="J12:J15" si="15">U12</f>
        <v>0</v>
      </c>
      <c r="O12">
        <v>0</v>
      </c>
      <c r="P12">
        <f t="shared" ref="P12:P15" si="16">O12/1.2</f>
        <v>0</v>
      </c>
      <c r="Q12">
        <f t="shared" ref="Q12:Q15" si="17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69" t="s">
        <v>85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f>1570+121</f>
        <v>1691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1884</v>
      </c>
      <c r="H29" s="10">
        <f>G29/G28</f>
        <v>1.1141336487285629</v>
      </c>
    </row>
    <row r="30" spans="1:19" s="10" customFormat="1" x14ac:dyDescent="0.25">
      <c r="F30" s="53" t="s">
        <v>73</v>
      </c>
      <c r="G30" s="53">
        <v>60500</v>
      </c>
    </row>
    <row r="31" spans="1:19" s="10" customFormat="1" x14ac:dyDescent="0.25">
      <c r="C31" s="71"/>
      <c r="D31" s="71"/>
      <c r="F31" s="71" t="s">
        <v>74</v>
      </c>
      <c r="G31" s="71">
        <f>G29*G30</f>
        <v>113982000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102583800</v>
      </c>
    </row>
    <row r="33" spans="3:7" s="10" customFormat="1" x14ac:dyDescent="0.25">
      <c r="C33" s="71"/>
      <c r="D33" s="71"/>
      <c r="F33" s="71" t="s">
        <v>25</v>
      </c>
      <c r="G33" s="71">
        <f>G31*80%</f>
        <v>91185600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2025-03-15T06:56:31Z</dcterms:modified>
</cp:coreProperties>
</file>