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ld Jakatnaka\Sharad Dilip Ukkawale\"/>
    </mc:Choice>
  </mc:AlternateContent>
  <xr:revisionPtr revIDLastSave="0" documentId="13_ncr:1_{2F6A1F4C-7C43-4635-8FE8-73EF2E35F06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0" i="4" l="1"/>
  <c r="Q10" i="4"/>
  <c r="R9" i="4"/>
  <c r="Q9" i="4"/>
  <c r="Q43" i="4"/>
  <c r="Q42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28" i="4"/>
  <c r="I22" i="4"/>
  <c r="J20" i="4"/>
  <c r="I20" i="4"/>
  <c r="I31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<sst xmlns="http://schemas.openxmlformats.org/spreadsheetml/2006/main" count="124" uniqueCount="28">
  <si>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</si>
  <si>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</si>
  <si>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</si>
  <si>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</si>
  <si>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</si>
  <si>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</si>
  <si>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</si>
  <si>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</si>
  <si>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</si>
  <si>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</si>
  <si>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</si>
  <si>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</si>
  <si>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</si>
  <si>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1501, 15th Floor, Building No Tower No. 4, Serein Phase I, Serein Co.-Op. Hsg. Soc. Ltd., Pokhran Road No. 2, Village - Majiwade, Taluka - Thane, District - Thane, PIN Code - 400 610</t>
  </si>
  <si>
    <t>agreement - 27.02.2025</t>
  </si>
  <si>
    <t>av</t>
  </si>
  <si>
    <t>sd</t>
  </si>
  <si>
    <t>rd</t>
  </si>
  <si>
    <t>ex. Bal = utility</t>
  </si>
  <si>
    <t>1 parking</t>
  </si>
  <si>
    <t>rate</t>
  </si>
  <si>
    <t>fmv</t>
  </si>
  <si>
    <t>oc - 2022</t>
  </si>
  <si>
    <t>mca</t>
  </si>
  <si>
    <t>RERA CA</t>
  </si>
  <si>
    <t>20000 to 24000 on ca</t>
  </si>
  <si>
    <t>14.02.25</t>
  </si>
  <si>
    <t>24.01.25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</si>
</sst>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C8D8B-B6BE-4131-9493-551A0F04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563245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00C7D-5B86-4069-810B-066DFDEE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97645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C493A2-796A-4678-8A19-21BF7E75A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50448-FCA0-440A-8C53-8CA7E8B6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544192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4E6B6D-CC6C-4820-980C-97665E2A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78592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126313-231D-44B8-9CE2-ACA39303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39858B-245E-43BE-8ED0-FC12C8AFE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F288F-A894-4873-811C-1C6383BE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105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65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336AF-2FFB-4B8D-83A3-EAB9C3BE2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1219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zoomScaleNormal="100" workbookViewId="0">
      <selection activeCell="E22" sqref="E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446</v>
      </c>
      <c r="C2" s="4">
        <f>B2*1.2</f>
        <v>535.19999999999993</v>
      </c>
      <c r="D2" s="4">
        <f t="shared" ref="D2:D13" si="2">C2*1.2</f>
        <v>642.2399999999999</v>
      </c>
      <c r="E2" s="5">
        <f t="shared" ref="E2:E13" si="3">R2</f>
        <v>10500000</v>
      </c>
      <c r="F2" s="10">
        <f t="shared" ref="F2:F13" si="4">ROUND((E2/B2),0)</f>
        <v>23543</v>
      </c>
      <c r="G2" s="10">
        <f t="shared" ref="G2:G13" si="5">ROUND((E2/C2),0)</f>
        <v>19619</v>
      </c>
      <c r="H2" s="10">
        <f t="shared" ref="H2:H13" si="6">ROUND((E2/D2),0)</f>
        <v>16349</v>
      </c>
      <c r="I2" s="4" t="e">
        <f>#REF!</f>
        <v>#REF!</v>
      </c>
      <c r="J2" s="4">
        <f t="shared" ref="J2:J13" si="7">S2</f>
        <v>9</v>
      </c>
      <c r="O2">
        <v>0</v>
      </c>
      <c r="P2">
        <f t="shared" ref="P2:P12" si="8">O2/1.2</f>
        <v>0</v>
      </c>
      <c r="Q2">
        <v>446</v>
      </c>
      <c r="R2" s="2">
        <v>10500000</v>
      </c>
      <c r="S2" s="8">
        <v>9</v>
      </c>
      <c r="T2" s="8"/>
    </row>
    <row r="3" spans="1:20" x14ac:dyDescent="0.25">
      <c r="A3" s="4">
        <f t="shared" si="0"/>
        <v>0</v>
      </c>
      <c r="B3" s="4">
        <f t="shared" si="1"/>
        <v>476</v>
      </c>
      <c r="C3" s="4">
        <f t="shared" ref="C3:C15" si="9">B3*1.2</f>
        <v>571.19999999999993</v>
      </c>
      <c r="D3" s="4">
        <f t="shared" si="2"/>
        <v>685.43999999999994</v>
      </c>
      <c r="E3" s="5">
        <f t="shared" si="3"/>
        <v>10800000</v>
      </c>
      <c r="F3" s="10">
        <f t="shared" si="4"/>
        <v>22689</v>
      </c>
      <c r="G3" s="10">
        <f t="shared" si="5"/>
        <v>18908</v>
      </c>
      <c r="H3" s="10">
        <f t="shared" si="6"/>
        <v>15756</v>
      </c>
      <c r="I3" s="4" t="e">
        <f>#REF!</f>
        <v>#REF!</v>
      </c>
      <c r="J3" s="4">
        <f t="shared" si="7"/>
        <v>9</v>
      </c>
      <c r="O3">
        <v>0</v>
      </c>
      <c r="P3">
        <f t="shared" si="8"/>
        <v>0</v>
      </c>
      <c r="Q3">
        <v>476</v>
      </c>
      <c r="R3" s="2">
        <v>10800000</v>
      </c>
      <c r="S3" s="8">
        <v>9</v>
      </c>
      <c r="T3" s="8"/>
    </row>
    <row r="4" spans="1:20" x14ac:dyDescent="0.25">
      <c r="A4" s="4">
        <f t="shared" si="0"/>
        <v>0</v>
      </c>
      <c r="B4" s="4">
        <f t="shared" si="1"/>
        <v>477</v>
      </c>
      <c r="C4" s="4">
        <f t="shared" si="9"/>
        <v>572.4</v>
      </c>
      <c r="D4" s="4">
        <f t="shared" si="2"/>
        <v>686.88</v>
      </c>
      <c r="E4" s="5">
        <f t="shared" si="3"/>
        <v>11500000</v>
      </c>
      <c r="F4" s="10">
        <f t="shared" si="4"/>
        <v>24109</v>
      </c>
      <c r="G4" s="10">
        <f t="shared" si="5"/>
        <v>20091</v>
      </c>
      <c r="H4" s="10">
        <f t="shared" si="6"/>
        <v>16742</v>
      </c>
      <c r="I4" s="4" t="e">
        <f>#REF!</f>
        <v>#REF!</v>
      </c>
      <c r="J4" s="4">
        <f t="shared" si="7"/>
        <v>29</v>
      </c>
      <c r="O4">
        <v>0</v>
      </c>
      <c r="P4">
        <f t="shared" si="8"/>
        <v>0</v>
      </c>
      <c r="Q4">
        <v>477</v>
      </c>
      <c r="R4" s="2">
        <v>11500000</v>
      </c>
      <c r="S4" s="8">
        <v>29</v>
      </c>
      <c r="T4" s="8"/>
    </row>
    <row r="5" spans="1:20" x14ac:dyDescent="0.25">
      <c r="A5" s="4">
        <f t="shared" si="0"/>
        <v>0</v>
      </c>
      <c r="B5" s="4">
        <f t="shared" si="1"/>
        <v>470</v>
      </c>
      <c r="C5" s="4">
        <f t="shared" si="9"/>
        <v>564</v>
      </c>
      <c r="D5" s="4">
        <f t="shared" si="2"/>
        <v>676.8</v>
      </c>
      <c r="E5" s="5">
        <f t="shared" si="3"/>
        <v>11000000</v>
      </c>
      <c r="F5" s="10">
        <f t="shared" si="4"/>
        <v>23404</v>
      </c>
      <c r="G5" s="10">
        <f t="shared" si="5"/>
        <v>19504</v>
      </c>
      <c r="H5" s="10">
        <f t="shared" si="6"/>
        <v>16253</v>
      </c>
      <c r="I5" s="4" t="e">
        <f>#REF!</f>
        <v>#REF!</v>
      </c>
      <c r="J5" s="4">
        <f t="shared" si="7"/>
        <v>16</v>
      </c>
      <c r="O5">
        <v>0</v>
      </c>
      <c r="P5">
        <f t="shared" si="8"/>
        <v>0</v>
      </c>
      <c r="Q5">
        <v>470</v>
      </c>
      <c r="R5" s="2">
        <v>11000000</v>
      </c>
      <c r="S5" s="8">
        <v>16</v>
      </c>
      <c r="T5" s="8"/>
    </row>
    <row r="6" spans="1:20" x14ac:dyDescent="0.25">
      <c r="A6" s="4">
        <f t="shared" si="0"/>
        <v>0</v>
      </c>
      <c r="B6" s="4">
        <f t="shared" si="1"/>
        <v>446</v>
      </c>
      <c r="C6" s="4">
        <f t="shared" si="9"/>
        <v>535.19999999999993</v>
      </c>
      <c r="D6" s="4">
        <f t="shared" si="2"/>
        <v>642.2399999999999</v>
      </c>
      <c r="E6" s="5">
        <f t="shared" si="3"/>
        <v>11500000</v>
      </c>
      <c r="F6" s="15">
        <f t="shared" si="4"/>
        <v>25785</v>
      </c>
      <c r="G6" s="10">
        <f t="shared" si="5"/>
        <v>21487</v>
      </c>
      <c r="H6" s="10">
        <f t="shared" si="6"/>
        <v>17906</v>
      </c>
      <c r="I6" s="4" t="e">
        <f>#REF!</f>
        <v>#REF!</v>
      </c>
      <c r="J6" s="4">
        <f t="shared" si="7"/>
        <v>28</v>
      </c>
      <c r="O6">
        <v>0</v>
      </c>
      <c r="P6">
        <f t="shared" si="8"/>
        <v>0</v>
      </c>
      <c r="Q6">
        <v>446</v>
      </c>
      <c r="R6" s="2">
        <v>11500000</v>
      </c>
      <c r="S6" s="8">
        <v>28</v>
      </c>
      <c r="T6" s="8"/>
    </row>
    <row r="7" spans="1:20" x14ac:dyDescent="0.25">
      <c r="A7" s="4">
        <f t="shared" si="0"/>
        <v>0</v>
      </c>
      <c r="B7" s="4">
        <f t="shared" si="1"/>
        <v>446</v>
      </c>
      <c r="C7" s="4">
        <f t="shared" si="9"/>
        <v>535.19999999999993</v>
      </c>
      <c r="D7" s="4">
        <f t="shared" si="2"/>
        <v>642.2399999999999</v>
      </c>
      <c r="E7" s="5">
        <f t="shared" si="3"/>
        <v>11400000</v>
      </c>
      <c r="F7" s="15">
        <f t="shared" si="4"/>
        <v>25561</v>
      </c>
      <c r="G7" s="10">
        <f t="shared" si="5"/>
        <v>21300</v>
      </c>
      <c r="H7" s="10">
        <f t="shared" si="6"/>
        <v>17750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446</v>
      </c>
      <c r="R7" s="2">
        <v>11400000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447</v>
      </c>
      <c r="C8" s="4">
        <f t="shared" si="9"/>
        <v>536.4</v>
      </c>
      <c r="D8" s="4">
        <f t="shared" si="2"/>
        <v>643.67999999999995</v>
      </c>
      <c r="E8" s="5">
        <f t="shared" si="3"/>
        <v>12000000</v>
      </c>
      <c r="F8" s="10">
        <f t="shared" si="4"/>
        <v>26846</v>
      </c>
      <c r="G8" s="10">
        <f t="shared" si="5"/>
        <v>22371</v>
      </c>
      <c r="H8" s="10">
        <f t="shared" si="6"/>
        <v>18643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447</v>
      </c>
      <c r="R8" s="2">
        <v>12000000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757.13976000000002</v>
      </c>
      <c r="C9" s="4">
        <f t="shared" si="9"/>
        <v>908.56771200000003</v>
      </c>
      <c r="D9" s="4">
        <f t="shared" si="2"/>
        <v>1090.2812544000001</v>
      </c>
      <c r="E9" s="5">
        <f t="shared" si="3"/>
        <v>16990000</v>
      </c>
      <c r="F9" s="15">
        <f t="shared" si="4"/>
        <v>22440</v>
      </c>
      <c r="G9" s="10">
        <f t="shared" si="5"/>
        <v>18700</v>
      </c>
      <c r="H9" s="10">
        <f t="shared" si="6"/>
        <v>15583</v>
      </c>
      <c r="I9" s="4" t="e">
        <f>#REF!</f>
        <v>#REF!</v>
      </c>
      <c r="J9" s="4">
        <f t="shared" si="7"/>
        <v>8</v>
      </c>
      <c r="O9">
        <v>0</v>
      </c>
      <c r="P9">
        <f t="shared" si="8"/>
        <v>0</v>
      </c>
      <c r="Q9">
        <f>70.34*10.764</f>
        <v>757.13976000000002</v>
      </c>
      <c r="R9" s="2">
        <f>16000000+960000+30000</f>
        <v>16990000</v>
      </c>
      <c r="S9" s="8">
        <v>8</v>
      </c>
      <c r="T9" s="8" t="s">
        <v>26</v>
      </c>
    </row>
    <row r="10" spans="1:20" x14ac:dyDescent="0.25">
      <c r="A10" s="4">
        <f t="shared" si="0"/>
        <v>0</v>
      </c>
      <c r="B10" s="4">
        <f t="shared" si="1"/>
        <v>476.73755999999997</v>
      </c>
      <c r="C10" s="4">
        <f t="shared" si="9"/>
        <v>572.08507199999997</v>
      </c>
      <c r="D10" s="4">
        <f t="shared" si="2"/>
        <v>686.50208639999994</v>
      </c>
      <c r="E10" s="5">
        <f t="shared" si="3"/>
        <v>10518900</v>
      </c>
      <c r="F10" s="15">
        <f t="shared" si="4"/>
        <v>22064</v>
      </c>
      <c r="G10" s="10">
        <f t="shared" si="5"/>
        <v>18387</v>
      </c>
      <c r="H10" s="10">
        <f t="shared" si="6"/>
        <v>15322</v>
      </c>
      <c r="I10" s="4" t="e">
        <f>#REF!</f>
        <v>#REF!</v>
      </c>
      <c r="J10" s="4">
        <f t="shared" si="7"/>
        <v>27</v>
      </c>
      <c r="O10">
        <v>0</v>
      </c>
      <c r="P10">
        <f t="shared" si="8"/>
        <v>0</v>
      </c>
      <c r="Q10">
        <f>44.29*10.764</f>
        <v>476.73755999999997</v>
      </c>
      <c r="R10" s="2">
        <f>10260000+228900+30000</f>
        <v>10518900</v>
      </c>
      <c r="S10" s="8">
        <v>27</v>
      </c>
      <c r="T10" s="8" t="s">
        <v>27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2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24</v>
      </c>
      <c r="I18">
        <v>447</v>
      </c>
    </row>
    <row r="19" spans="7:24" x14ac:dyDescent="0.25">
      <c r="H19" t="s">
        <v>18</v>
      </c>
      <c r="I19">
        <v>30</v>
      </c>
      <c r="N19" t="s">
        <v>19</v>
      </c>
    </row>
    <row r="20" spans="7:24" x14ac:dyDescent="0.25">
      <c r="I20">
        <f>I19+I18</f>
        <v>477</v>
      </c>
      <c r="J20">
        <f>I20/10.764</f>
        <v>44.314381270903013</v>
      </c>
    </row>
    <row r="21" spans="7:24" x14ac:dyDescent="0.25">
      <c r="H21" t="s">
        <v>20</v>
      </c>
      <c r="I21">
        <v>24000</v>
      </c>
    </row>
    <row r="22" spans="7:24" x14ac:dyDescent="0.25">
      <c r="G22" s="6"/>
      <c r="H22" s="6" t="s">
        <v>21</v>
      </c>
      <c r="I22">
        <f>I21*I20</f>
        <v>11448000</v>
      </c>
    </row>
    <row r="24" spans="7:24" x14ac:dyDescent="0.25">
      <c r="O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14</v>
      </c>
      <c r="O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15</v>
      </c>
      <c r="I28">
        <v>10500000</v>
      </c>
      <c r="O28">
        <v>4.54</v>
      </c>
      <c r="P28" s="11">
        <v>2.9</v>
      </c>
      <c r="Q28" s="11">
        <f>P28*O28</f>
        <v>13.166</v>
      </c>
      <c r="R28" s="12"/>
      <c r="T28" s="12"/>
      <c r="U28" s="12"/>
      <c r="V28" s="11"/>
      <c r="W28" s="11"/>
      <c r="X28" s="11"/>
    </row>
    <row r="29" spans="7:24" x14ac:dyDescent="0.25">
      <c r="H29" t="s">
        <v>16</v>
      </c>
      <c r="I29">
        <v>306000</v>
      </c>
      <c r="O29">
        <v>1.1000000000000001</v>
      </c>
      <c r="P29" s="11">
        <v>2.9</v>
      </c>
      <c r="Q29" s="11">
        <f t="shared" ref="Q29:Q41" si="21">P29*O29</f>
        <v>3.19</v>
      </c>
      <c r="R29" s="11"/>
      <c r="T29" s="11"/>
      <c r="U29" s="11"/>
      <c r="V29" s="11"/>
      <c r="W29" s="11"/>
      <c r="X29" s="11"/>
    </row>
    <row r="30" spans="7:24" x14ac:dyDescent="0.25">
      <c r="H30" t="s">
        <v>17</v>
      </c>
      <c r="I30">
        <v>30000</v>
      </c>
      <c r="O30">
        <v>2</v>
      </c>
      <c r="P30" s="11">
        <v>0.98</v>
      </c>
      <c r="Q30" s="11">
        <f t="shared" si="21"/>
        <v>1.96</v>
      </c>
      <c r="R30" s="11"/>
      <c r="T30" s="11"/>
      <c r="U30" s="11"/>
      <c r="V30" s="11"/>
      <c r="W30" s="11"/>
      <c r="X30" s="11"/>
    </row>
    <row r="31" spans="7:24" x14ac:dyDescent="0.25">
      <c r="I31">
        <f>SUM(I28:I30)</f>
        <v>10836000</v>
      </c>
      <c r="O31">
        <v>0.17</v>
      </c>
      <c r="P31" s="11">
        <v>0.96</v>
      </c>
      <c r="Q31" s="11">
        <f t="shared" si="21"/>
        <v>0.16320000000000001</v>
      </c>
      <c r="R31" s="11"/>
      <c r="T31" s="11"/>
      <c r="U31" s="11"/>
      <c r="V31" s="11"/>
      <c r="W31" s="11"/>
      <c r="X31" s="11"/>
    </row>
    <row r="32" spans="7:24" x14ac:dyDescent="0.25">
      <c r="O32">
        <v>2.27</v>
      </c>
      <c r="P32" s="11">
        <v>2.02</v>
      </c>
      <c r="Q32" s="11">
        <f t="shared" si="21"/>
        <v>4.5853999999999999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0.7</v>
      </c>
      <c r="P33" s="11">
        <v>1.44</v>
      </c>
      <c r="Q33" s="11">
        <f t="shared" si="21"/>
        <v>1.008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0.14000000000000001</v>
      </c>
      <c r="P34" s="11">
        <v>0.85</v>
      </c>
      <c r="Q34" s="11">
        <f t="shared" si="21"/>
        <v>0.11900000000000001</v>
      </c>
      <c r="R34" s="11"/>
    </row>
    <row r="35" spans="15:24" x14ac:dyDescent="0.25">
      <c r="O35">
        <v>0.2</v>
      </c>
      <c r="P35" s="11">
        <v>0.67</v>
      </c>
      <c r="Q35" s="11">
        <f t="shared" si="21"/>
        <v>0.13400000000000001</v>
      </c>
      <c r="R35" s="11"/>
      <c r="T35" s="6"/>
    </row>
    <row r="36" spans="15:24" x14ac:dyDescent="0.25">
      <c r="O36">
        <v>1.25</v>
      </c>
      <c r="P36" s="11">
        <v>2.2000000000000002</v>
      </c>
      <c r="Q36" s="11">
        <f t="shared" si="21"/>
        <v>2.75</v>
      </c>
      <c r="R36" s="11"/>
      <c r="S36" s="6"/>
    </row>
    <row r="37" spans="15:24" x14ac:dyDescent="0.25">
      <c r="O37">
        <v>1.4</v>
      </c>
      <c r="P37" s="11">
        <v>1.4</v>
      </c>
      <c r="Q37" s="11">
        <f t="shared" si="21"/>
        <v>1.9599999999999997</v>
      </c>
    </row>
    <row r="38" spans="15:24" x14ac:dyDescent="0.25">
      <c r="O38">
        <v>3.12</v>
      </c>
      <c r="P38" s="11">
        <v>3</v>
      </c>
      <c r="Q38" s="11">
        <f t="shared" si="21"/>
        <v>9.36</v>
      </c>
    </row>
    <row r="39" spans="15:24" x14ac:dyDescent="0.25">
      <c r="O39">
        <v>0.5</v>
      </c>
      <c r="P39" s="11">
        <v>0.04</v>
      </c>
      <c r="Q39" s="11">
        <f t="shared" si="21"/>
        <v>0.02</v>
      </c>
    </row>
    <row r="40" spans="15:24" x14ac:dyDescent="0.25">
      <c r="O40">
        <v>0.21</v>
      </c>
      <c r="P40" s="11">
        <v>0.67</v>
      </c>
      <c r="Q40" s="11">
        <f t="shared" si="21"/>
        <v>0.14069999999999999</v>
      </c>
    </row>
    <row r="41" spans="15:24" x14ac:dyDescent="0.25">
      <c r="O41">
        <v>1.1000000000000001</v>
      </c>
      <c r="P41" s="11">
        <v>2.0499999999999998</v>
      </c>
      <c r="Q41" s="11">
        <f t="shared" si="21"/>
        <v>2.2549999999999999</v>
      </c>
    </row>
    <row r="42" spans="15:24" x14ac:dyDescent="0.25">
      <c r="Q42" s="11">
        <f>SUM(Q28:Q41)</f>
        <v>40.81130000000001</v>
      </c>
    </row>
    <row r="43" spans="15:24" x14ac:dyDescent="0.25">
      <c r="Q43" s="11">
        <f>Q42*10.764</f>
        <v>439.29283320000008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2025-03-12T05:15:06Z</dcterms:modified>
</cp:coreProperties>
</file>