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I\Kalyan (West)\Ravindra Sarjerao Waydande\"/>
    </mc:Choice>
  </mc:AlternateContent>
  <xr:revisionPtr revIDLastSave="0" documentId="13_ncr:1_{E0FF6F93-0000-402C-B900-7E5027FA6FB2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P6" i="4" l="1"/>
  <c r="S6" i="4" s="1"/>
  <c r="O4" i="4"/>
  <c r="O5" i="4"/>
  <c r="P5" i="4" s="1"/>
  <c r="S5" i="4" s="1"/>
  <c r="O6" i="4"/>
  <c r="R6" i="4" s="1"/>
  <c r="O7" i="4"/>
  <c r="O8" i="4"/>
  <c r="O9" i="4"/>
  <c r="P3" i="4"/>
  <c r="P4" i="4"/>
  <c r="S4" i="4" s="1"/>
  <c r="O3" i="4"/>
  <c r="R3" i="4" s="1"/>
  <c r="P2" i="4"/>
  <c r="O2" i="4"/>
  <c r="R2" i="4" s="1"/>
  <c r="B11" i="4"/>
  <c r="C9" i="4"/>
  <c r="H14" i="23"/>
  <c r="H15" i="23" s="1"/>
  <c r="H13" i="23"/>
  <c r="C7" i="23"/>
  <c r="C4" i="4"/>
  <c r="B3" i="4"/>
  <c r="B2" i="4"/>
  <c r="I6" i="23"/>
  <c r="D3" i="4"/>
  <c r="D5" i="4"/>
  <c r="C6" i="4"/>
  <c r="D6" i="4" s="1"/>
  <c r="C7" i="4"/>
  <c r="D7" i="4" s="1"/>
  <c r="C8" i="4"/>
  <c r="D8" i="4" s="1"/>
  <c r="C10" i="4"/>
  <c r="C12" i="4"/>
  <c r="D4" i="4"/>
  <c r="D2" i="4"/>
  <c r="R4" i="4"/>
  <c r="S3" i="4"/>
  <c r="S2" i="4"/>
  <c r="D2" i="25"/>
  <c r="C13" i="4"/>
  <c r="C14" i="4"/>
  <c r="R5" i="4" l="1"/>
  <c r="P11" i="4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32" i="23" l="1"/>
  <c r="F32" i="23"/>
  <c r="H33" i="23" s="1"/>
  <c r="C20" i="23"/>
  <c r="F33" i="23" s="1"/>
  <c r="C25" i="23"/>
  <c r="C21" i="23"/>
  <c r="F34" i="23" s="1"/>
  <c r="J18" i="4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8" i="4"/>
  <c r="R7" i="4"/>
</calcChain>
</file>

<file path=xl/sharedStrings.xml><?xml version="1.0" encoding="utf-8"?>
<sst xmlns="http://schemas.openxmlformats.org/spreadsheetml/2006/main" count="113" uniqueCount="87">
  <si>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</si>
  <si>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</si>
  <si>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</si>
  <si>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</si>
  <si>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</si>
  <si>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</si>
  <si>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</si>
  <si>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</si>
  <si>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</si>
  <si>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</si>
  <si>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</si>
  <si>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</si>
  <si>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</si>
  <si>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</si>
  <si>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</si>
  <si>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</si>
  <si>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</si>
  <si>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</si>
  <si>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</si>
  <si>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</si>
  <si>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</si>
  <si>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</si>
  <si>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</si>
  <si>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</si>
  <si>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</si>
  <si>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</si>
  <si>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</si>
  <si>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</si>
  <si>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</si>
  <si>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</si>
  <si>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</si>
  <si>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</si>
  <si>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</si>
  <si>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</si>
  <si>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</si>
  <si>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</si>
  <si>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</si>
  <si>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</si>
  <si>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</si>
  <si>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</si>
  <si>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</si>
  <si>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</si>
  <si>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</si>
  <si>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</si>
  <si>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</si>
  <si>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</si>
  <si>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</si>
  <si>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</si>
  <si>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</si>
  <si>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</si>
  <si>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</si>
  <si>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</si>
  <si>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</si>
  <si>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</si>
  <si>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</si>
  <si>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</si>
  <si>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</si>
  <si>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</si>
  <si>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</si>
  <si>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</si>
  <si>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</si>
  <si>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</si>
  <si>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</si>
  <si>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</si>
  <si>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</si>
  <si>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</si>
  <si>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</si>
  <si>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</si>
  <si>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</si>
  <si>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</si>
  <si>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</si>
  <si>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3rd Flr</t>
  </si>
  <si>
    <t>BUA (20%)</t>
  </si>
  <si>
    <t>Built up area (20%)</t>
  </si>
  <si>
    <t>Flat No</t>
  </si>
  <si>
    <t>Sq. M.</t>
  </si>
  <si>
    <t>Lead No. 14678</t>
  </si>
  <si>
    <t>Mr. Ravindra Sarjerao Waydande</t>
  </si>
  <si>
    <t>Open Terr</t>
  </si>
  <si>
    <t>rate on CA</t>
  </si>
  <si>
    <t>page</t>
  </si>
  <si>
    <t>2.5 BHK</t>
  </si>
  <si>
    <t>9.12.2016</t>
  </si>
  <si>
    <t>Agreement</t>
  </si>
  <si>
    <t>OC</t>
  </si>
  <si>
    <t>BOI (Kalyan West)</t>
  </si>
  <si>
    <t>BOI -Kalyan (West) - Mr. Ravindra Sarjerao Waydande - Flat No. 304, 3rd Floor, Wing - B, Bal Gopal Residency, Village - Chikenghar, Taluka - Kalyan, District - Thane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</si>
</sst>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0" fontId="17" fillId="0" borderId="0" xfId="0" applyFont="1"/>
    <xf numFmtId="2" fontId="2" fillId="2" borderId="0" xfId="0" applyNumberFormat="1" applyFont="1" applyFill="1" applyAlignment="1">
      <alignment horizontal="center"/>
    </xf>
    <xf numFmtId="43" fontId="11" fillId="0" borderId="8" xfId="1" applyFont="1" applyFill="1" applyBorder="1"/>
    <xf numFmtId="0" fontId="2" fillId="0" borderId="0" xfId="0" applyFont="1" applyAlignment="1">
      <alignment horizontal="center"/>
    </xf>
    <xf numFmtId="43" fontId="2" fillId="2" borderId="0" xfId="1" applyFont="1" applyFill="1"/>
    <xf numFmtId="4" fontId="0" fillId="2" borderId="0" xfId="0" applyNumberFormat="1" applyFill="1"/>
    <xf numFmtId="0" fontId="2" fillId="2" borderId="0" xfId="0" applyFont="1" applyFill="1" applyAlignment="1">
      <alignment horizontal="center" vertic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0" xfId="0" applyNumberFormat="1" applyFont="1"/>
    <xf numFmtId="0" fontId="0" fillId="0" borderId="0" xfId="0" applyFont="1"/>
    <xf numFmtId="43" fontId="0" fillId="0" borderId="7" xfId="0" applyNumberFormat="1" applyFont="1" applyBorder="1"/>
    <xf numFmtId="43" fontId="0" fillId="2" borderId="0" xfId="0" applyNumberFormat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200904</xdr:colOff>
      <xdr:row>43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182D02-CAD4-FE81-6045-D257758C9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96904" cy="8211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10</xdr:col>
      <xdr:colOff>340187</xdr:colOff>
      <xdr:row>86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17BB2F-7141-F213-5BD2-E034E09EE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6449325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88</xdr:row>
      <xdr:rowOff>0</xdr:rowOff>
    </xdr:from>
    <xdr:to>
      <xdr:col>13</xdr:col>
      <xdr:colOff>414131</xdr:colOff>
      <xdr:row>124</xdr:row>
      <xdr:rowOff>29536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5F3FB5-9E8B-A2FF-CE25-B9C88F3D0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6764000"/>
          <a:ext cx="8382000" cy="6887536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126</xdr:row>
      <xdr:rowOff>0</xdr:rowOff>
    </xdr:from>
    <xdr:to>
      <xdr:col>14</xdr:col>
      <xdr:colOff>33131</xdr:colOff>
      <xdr:row>152</xdr:row>
      <xdr:rowOff>38797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182BB4-CF8D-90A2-224C-C24C32D90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38740" y="24003000"/>
          <a:ext cx="6775174" cy="499179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15</xdr:col>
      <xdr:colOff>218475</xdr:colOff>
      <xdr:row>192</xdr:row>
      <xdr:rowOff>115326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3BBF65-924F-8D97-D3B4-D90C211D7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38739" y="29337000"/>
          <a:ext cx="7573432" cy="7354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BC1124-0329-56D2-3101-7B24E4E42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8468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14</xdr:col>
      <xdr:colOff>563245</xdr:colOff>
      <xdr:row>91</xdr:row>
      <xdr:rowOff>144065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2F3DAF-3237-F272-C745-2D58C5C02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9097645" cy="8526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13</xdr:col>
      <xdr:colOff>305949</xdr:colOff>
      <xdr:row>138</xdr:row>
      <xdr:rowOff>125012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E1657B-AADA-27D8-AEF5-AB5E6C0C2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907000"/>
          <a:ext cx="8230749" cy="8507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14</xdr:col>
      <xdr:colOff>544192</xdr:colOff>
      <xdr:row>185</xdr:row>
      <xdr:rowOff>1196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95B79A3-733C-4F7C-4640-FF67E72E0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670000"/>
          <a:ext cx="9078592" cy="8573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14</xdr:col>
      <xdr:colOff>496560</xdr:colOff>
      <xdr:row>231</xdr:row>
      <xdr:rowOff>134512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2F3CC0-FAB4-D0DB-A72E-1CED34B7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814000"/>
          <a:ext cx="9030960" cy="8326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13</xdr:col>
      <xdr:colOff>486949</xdr:colOff>
      <xdr:row>275</xdr:row>
      <xdr:rowOff>172591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0427E3-7676-D023-F7B1-687DB176A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4386500"/>
          <a:ext cx="8411749" cy="8173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14</xdr:col>
      <xdr:colOff>306034</xdr:colOff>
      <xdr:row>322</xdr:row>
      <xdr:rowOff>144065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69E006F-60C8-9188-0BF1-736F5ED67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959000"/>
          <a:ext cx="8840434" cy="8526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14</xdr:col>
      <xdr:colOff>448929</xdr:colOff>
      <xdr:row>364</xdr:row>
      <xdr:rowOff>96327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29FD77F-F062-CE88-C5ED-A481F27F2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1722000"/>
          <a:ext cx="8983329" cy="7716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14</xdr:col>
      <xdr:colOff>448929</xdr:colOff>
      <xdr:row>400</xdr:row>
      <xdr:rowOff>115220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0468566-F353-360E-EA10-D4D02413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9723000"/>
          <a:ext cx="8983329" cy="6592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</xdr:row>
      <xdr:rowOff>0</xdr:rowOff>
    </xdr:from>
    <xdr:to>
      <xdr:col>14</xdr:col>
      <xdr:colOff>477508</xdr:colOff>
      <xdr:row>440</xdr:row>
      <xdr:rowOff>48615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90881E7-55BE-0492-3688-0E3C86E98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6771500"/>
          <a:ext cx="9011908" cy="7097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14</xdr:col>
      <xdr:colOff>448929</xdr:colOff>
      <xdr:row>481</xdr:row>
      <xdr:rowOff>182037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3159FB4-557F-A988-EF23-E196890F7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4201000"/>
          <a:ext cx="8983329" cy="7611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14</xdr:col>
      <xdr:colOff>458455</xdr:colOff>
      <xdr:row>520</xdr:row>
      <xdr:rowOff>39089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2E373BA-2930-2FE2-80C3-FE5365DE2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92011500"/>
          <a:ext cx="8992855" cy="7087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11" t="s">
        <v>43</v>
      </c>
      <c r="H2" s="112"/>
    </row>
    <row r="3" spans="2:17" ht="15.75" thickBot="1" x14ac:dyDescent="0.3">
      <c r="B3" s="30" t="s">
        <v>33</v>
      </c>
      <c r="C3" s="32">
        <v>215620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323430</v>
      </c>
      <c r="D5" s="34" t="s">
        <v>35</v>
      </c>
      <c r="E5" s="35">
        <f>ROUND(C5/10.764,0)</f>
        <v>30047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299028</v>
      </c>
      <c r="D10" s="34" t="s">
        <v>35</v>
      </c>
      <c r="E10" s="35">
        <f>ROUND(C10/10.764,0)</f>
        <v>27780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10" zoomScale="130" zoomScaleNormal="13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22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15"/>
      <c r="D1" s="9"/>
    </row>
    <row r="2" spans="1:13" x14ac:dyDescent="0.25">
      <c r="A2" s="10"/>
      <c r="C2" s="107" t="s">
        <v>71</v>
      </c>
      <c r="D2" s="12"/>
      <c r="F2" s="5"/>
      <c r="G2" s="5"/>
      <c r="H2" s="107" t="s">
        <v>75</v>
      </c>
      <c r="I2" s="91" t="s">
        <v>36</v>
      </c>
      <c r="L2" t="s">
        <v>69</v>
      </c>
    </row>
    <row r="3" spans="1:13" ht="18.75" x14ac:dyDescent="0.3">
      <c r="A3" s="10" t="s">
        <v>8</v>
      </c>
      <c r="B3" s="13"/>
      <c r="C3" s="116">
        <f>C4+C5</f>
        <v>10100</v>
      </c>
      <c r="D3" s="14" t="s">
        <v>79</v>
      </c>
      <c r="F3" s="79" t="s">
        <v>66</v>
      </c>
      <c r="G3" s="91" t="s">
        <v>62</v>
      </c>
      <c r="H3" s="84"/>
      <c r="I3" s="81">
        <v>781.39</v>
      </c>
      <c r="J3" s="84"/>
      <c r="L3" t="s">
        <v>70</v>
      </c>
    </row>
    <row r="4" spans="1:13" ht="30" x14ac:dyDescent="0.25">
      <c r="A4" s="15" t="s">
        <v>9</v>
      </c>
      <c r="B4" s="13"/>
      <c r="C4" s="116">
        <v>2600</v>
      </c>
      <c r="D4" s="16"/>
      <c r="F4" s="110" t="s">
        <v>81</v>
      </c>
      <c r="G4" s="91" t="s">
        <v>64</v>
      </c>
      <c r="H4" s="105"/>
      <c r="I4" s="81">
        <v>100</v>
      </c>
      <c r="J4" s="80"/>
      <c r="K4" s="3"/>
      <c r="L4" s="3"/>
    </row>
    <row r="5" spans="1:13" x14ac:dyDescent="0.25">
      <c r="A5" s="10" t="s">
        <v>10</v>
      </c>
      <c r="B5" s="13"/>
      <c r="C5" s="116">
        <v>7500</v>
      </c>
      <c r="D5" s="16"/>
      <c r="F5" s="5"/>
      <c r="G5" s="80" t="s">
        <v>78</v>
      </c>
      <c r="H5" s="80"/>
      <c r="I5" s="81">
        <v>100</v>
      </c>
    </row>
    <row r="6" spans="1:13" x14ac:dyDescent="0.25">
      <c r="A6" s="10" t="s">
        <v>11</v>
      </c>
      <c r="B6" s="13"/>
      <c r="C6" s="116">
        <f>C4</f>
        <v>2600</v>
      </c>
      <c r="D6" s="16"/>
      <c r="F6" s="5"/>
      <c r="G6" s="80" t="s">
        <v>59</v>
      </c>
      <c r="H6" s="84"/>
      <c r="I6" s="81">
        <f>SUM(I3:I5)</f>
        <v>981.39</v>
      </c>
    </row>
    <row r="7" spans="1:13" x14ac:dyDescent="0.25">
      <c r="A7" s="10" t="s">
        <v>12</v>
      </c>
      <c r="B7" s="17"/>
      <c r="C7" s="4">
        <f>E9-E8</f>
        <v>10</v>
      </c>
      <c r="D7" s="18"/>
      <c r="E7" s="3"/>
    </row>
    <row r="8" spans="1:13" x14ac:dyDescent="0.25">
      <c r="A8" s="10" t="s">
        <v>13</v>
      </c>
      <c r="B8" s="17"/>
      <c r="C8" s="4">
        <f>C9-C7</f>
        <v>50</v>
      </c>
      <c r="D8" s="91"/>
      <c r="E8" s="91">
        <v>2015</v>
      </c>
      <c r="F8" s="91" t="s">
        <v>84</v>
      </c>
    </row>
    <row r="9" spans="1:13" x14ac:dyDescent="0.25">
      <c r="A9" s="10" t="s">
        <v>14</v>
      </c>
      <c r="B9" s="17"/>
      <c r="C9" s="4">
        <v>60</v>
      </c>
      <c r="D9" s="92"/>
      <c r="E9" s="91">
        <v>2025</v>
      </c>
      <c r="M9" s="78"/>
    </row>
    <row r="10" spans="1:13" ht="30" x14ac:dyDescent="0.25">
      <c r="A10" s="15" t="s">
        <v>15</v>
      </c>
      <c r="B10" s="17"/>
      <c r="C10" s="4">
        <f>90*C7/C9</f>
        <v>15</v>
      </c>
      <c r="D10" s="4"/>
      <c r="E10" s="5"/>
      <c r="F10" s="78"/>
      <c r="G10" s="78"/>
    </row>
    <row r="11" spans="1:13" x14ac:dyDescent="0.25">
      <c r="A11" s="10"/>
      <c r="B11" s="19"/>
      <c r="C11" s="117">
        <f>C10%</f>
        <v>0.15</v>
      </c>
      <c r="D11" s="20"/>
      <c r="E11" s="3"/>
    </row>
    <row r="12" spans="1:13" x14ac:dyDescent="0.25">
      <c r="A12" s="10" t="s">
        <v>16</v>
      </c>
      <c r="B12" s="13"/>
      <c r="C12" s="116">
        <f>C6*C11</f>
        <v>390</v>
      </c>
      <c r="D12" s="16"/>
      <c r="E12" s="80"/>
      <c r="H12">
        <v>981</v>
      </c>
    </row>
    <row r="13" spans="1:13" x14ac:dyDescent="0.25">
      <c r="A13" s="10" t="s">
        <v>17</v>
      </c>
      <c r="B13" s="13"/>
      <c r="C13" s="116">
        <f>C6-C12</f>
        <v>2210</v>
      </c>
      <c r="D13" s="16"/>
      <c r="H13">
        <f>H12*6500</f>
        <v>6376500</v>
      </c>
    </row>
    <row r="14" spans="1:13" x14ac:dyDescent="0.25">
      <c r="A14" s="10" t="s">
        <v>10</v>
      </c>
      <c r="B14" s="13"/>
      <c r="C14" s="116">
        <f>C5</f>
        <v>7500</v>
      </c>
      <c r="D14" s="16"/>
      <c r="F14" s="78"/>
      <c r="G14" s="78"/>
      <c r="H14" s="4">
        <f>H12*1.3</f>
        <v>1275.3</v>
      </c>
    </row>
    <row r="15" spans="1:13" x14ac:dyDescent="0.25">
      <c r="B15" s="13"/>
      <c r="C15" s="116"/>
      <c r="D15" s="16"/>
      <c r="H15" s="4">
        <f>H14*7000</f>
        <v>8927100</v>
      </c>
    </row>
    <row r="16" spans="1:13" x14ac:dyDescent="0.25">
      <c r="A16" s="21" t="s">
        <v>18</v>
      </c>
      <c r="B16" s="22"/>
      <c r="C16" s="118">
        <f>C14+C13</f>
        <v>9710</v>
      </c>
      <c r="D16" s="14"/>
      <c r="E16" s="38"/>
      <c r="H16" s="78"/>
    </row>
    <row r="17" spans="1:8" x14ac:dyDescent="0.25">
      <c r="B17" s="17"/>
      <c r="C17" s="4"/>
      <c r="D17" s="18"/>
      <c r="H17" s="78"/>
    </row>
    <row r="18" spans="1:8" ht="16.5" x14ac:dyDescent="0.3">
      <c r="A18" s="21" t="s">
        <v>62</v>
      </c>
      <c r="B18" s="5"/>
      <c r="C18" s="119">
        <v>981</v>
      </c>
      <c r="D18" s="101"/>
      <c r="E18" s="102"/>
      <c r="H18" s="104"/>
    </row>
    <row r="19" spans="1:8" x14ac:dyDescent="0.25">
      <c r="A19" s="10"/>
      <c r="B19" s="4"/>
      <c r="C19" s="120">
        <f>C18*C16</f>
        <v>9525510</v>
      </c>
      <c r="D19" s="122" t="s">
        <v>41</v>
      </c>
      <c r="E19" s="103"/>
      <c r="H19" s="4"/>
    </row>
    <row r="20" spans="1:8" x14ac:dyDescent="0.25">
      <c r="A20" s="10"/>
      <c r="B20" s="38"/>
      <c r="C20" s="121">
        <f>C19*0.9</f>
        <v>8572959</v>
      </c>
      <c r="D20" s="122" t="s">
        <v>19</v>
      </c>
      <c r="E20" s="83"/>
      <c r="F20" s="6"/>
      <c r="H20" s="78"/>
    </row>
    <row r="21" spans="1:8" x14ac:dyDescent="0.25">
      <c r="A21" s="10"/>
      <c r="C21" s="121">
        <f>C19*80%</f>
        <v>7620408</v>
      </c>
      <c r="D21" s="122" t="s">
        <v>20</v>
      </c>
      <c r="E21" s="83"/>
      <c r="F21" s="38"/>
    </row>
    <row r="22" spans="1:8" x14ac:dyDescent="0.25">
      <c r="A22" s="10"/>
      <c r="D22" s="122"/>
      <c r="E22" s="83"/>
    </row>
    <row r="23" spans="1:8" x14ac:dyDescent="0.25">
      <c r="A23" s="24" t="s">
        <v>21</v>
      </c>
      <c r="B23" s="25"/>
      <c r="C23" s="123">
        <f>C4*D23</f>
        <v>2805660.0000000005</v>
      </c>
      <c r="D23" s="123">
        <f>C18*1.1</f>
        <v>1079.1000000000001</v>
      </c>
      <c r="E23" s="83"/>
    </row>
    <row r="24" spans="1:8" x14ac:dyDescent="0.25">
      <c r="A24" s="10" t="s">
        <v>22</v>
      </c>
      <c r="D24" s="122"/>
      <c r="E24" s="3"/>
    </row>
    <row r="25" spans="1:8" x14ac:dyDescent="0.25">
      <c r="A25" s="26" t="s">
        <v>23</v>
      </c>
      <c r="B25" s="11"/>
      <c r="C25" s="121">
        <f>C19*0.03/12</f>
        <v>23813.774999999998</v>
      </c>
      <c r="D25" s="83"/>
      <c r="E25" s="83"/>
    </row>
    <row r="26" spans="1:8" x14ac:dyDescent="0.25">
      <c r="C26" s="121"/>
      <c r="D26" s="23"/>
      <c r="F26" s="80" t="s">
        <v>76</v>
      </c>
    </row>
    <row r="27" spans="1:8" x14ac:dyDescent="0.25">
      <c r="A27" s="5" t="s">
        <v>86</v>
      </c>
      <c r="B27" s="5"/>
      <c r="C27" s="124"/>
      <c r="D27" s="82"/>
    </row>
    <row r="28" spans="1:8" x14ac:dyDescent="0.25">
      <c r="D28" s="78"/>
    </row>
    <row r="29" spans="1:8" x14ac:dyDescent="0.25">
      <c r="A29" s="80" t="s">
        <v>83</v>
      </c>
      <c r="B29" s="80"/>
      <c r="D29"/>
      <c r="G29" s="3"/>
      <c r="H29" s="3"/>
    </row>
    <row r="30" spans="1:8" ht="18.75" x14ac:dyDescent="0.3">
      <c r="A30" s="80" t="s">
        <v>82</v>
      </c>
      <c r="B30" s="108">
        <v>6200000</v>
      </c>
      <c r="D30"/>
      <c r="E30" s="113" t="s">
        <v>85</v>
      </c>
      <c r="F30" s="113"/>
      <c r="G30" s="3"/>
      <c r="H30" s="3"/>
    </row>
    <row r="31" spans="1:8" ht="18.75" x14ac:dyDescent="0.3">
      <c r="D31"/>
      <c r="E31" s="113" t="s">
        <v>77</v>
      </c>
      <c r="F31" s="113"/>
      <c r="G31" s="3"/>
      <c r="H31" s="3"/>
    </row>
    <row r="32" spans="1:8" ht="18.75" x14ac:dyDescent="0.3">
      <c r="B32" s="38"/>
      <c r="C32" s="121">
        <f>C19-B30</f>
        <v>3325510</v>
      </c>
      <c r="D32"/>
      <c r="E32" s="106" t="s">
        <v>41</v>
      </c>
      <c r="F32" s="106">
        <f>C19</f>
        <v>9525510</v>
      </c>
      <c r="G32" s="3"/>
      <c r="H32" s="3"/>
    </row>
    <row r="33" spans="1:8" ht="18.75" x14ac:dyDescent="0.3">
      <c r="D33"/>
      <c r="E33" s="106" t="s">
        <v>19</v>
      </c>
      <c r="F33" s="106">
        <f>C20</f>
        <v>8572959</v>
      </c>
      <c r="G33" s="3"/>
      <c r="H33" s="83">
        <f>F32*80</f>
        <v>762040800</v>
      </c>
    </row>
    <row r="34" spans="1:8" ht="18.75" x14ac:dyDescent="0.3">
      <c r="D34"/>
      <c r="E34" s="106" t="s">
        <v>20</v>
      </c>
      <c r="F34" s="106">
        <f>C21</f>
        <v>7620408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 s="122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P23" sqref="P23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5.710937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74</v>
      </c>
      <c r="O1" s="1" t="s">
        <v>62</v>
      </c>
      <c r="P1" s="1" t="s">
        <v>72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f>C2/1.2</f>
        <v>1041.6666666666667</v>
      </c>
      <c r="C2">
        <v>1250</v>
      </c>
      <c r="D2" s="94">
        <f>C2*1.2</f>
        <v>1500</v>
      </c>
      <c r="E2" s="94">
        <v>7500000</v>
      </c>
      <c r="F2" s="94">
        <f>E2/B2</f>
        <v>7199.9999999999991</v>
      </c>
      <c r="G2" s="85">
        <f>E2/C2</f>
        <v>6000</v>
      </c>
      <c r="H2">
        <f>E2/D2</f>
        <v>5000</v>
      </c>
      <c r="I2">
        <v>12</v>
      </c>
      <c r="J2">
        <v>1208</v>
      </c>
      <c r="N2">
        <v>55.3</v>
      </c>
      <c r="O2" s="93">
        <f>N2*10.764</f>
        <v>595.24919999999997</v>
      </c>
      <c r="P2" s="94">
        <f>O2*1.2</f>
        <v>714.29903999999999</v>
      </c>
      <c r="Q2" s="94">
        <v>6000000</v>
      </c>
      <c r="R2" s="94">
        <f t="shared" ref="R2:R3" si="0">Q2/O2</f>
        <v>10079.811951028241</v>
      </c>
      <c r="S2" s="94">
        <f>Q2/P2</f>
        <v>8399.8432925235356</v>
      </c>
      <c r="T2" s="94"/>
      <c r="U2" s="95">
        <v>2022</v>
      </c>
      <c r="V2" s="3"/>
      <c r="W2" s="3"/>
      <c r="X2" s="3"/>
      <c r="Y2" s="3"/>
      <c r="AB2" s="40"/>
    </row>
    <row r="3" spans="1:32" x14ac:dyDescent="0.25">
      <c r="B3" s="99">
        <f>C3/1.1</f>
        <v>272.72727272727269</v>
      </c>
      <c r="C3">
        <v>300</v>
      </c>
      <c r="D3" s="94">
        <f t="shared" ref="D3:D8" si="1">C3*1.2</f>
        <v>360</v>
      </c>
      <c r="E3" s="94">
        <v>2100000</v>
      </c>
      <c r="F3" s="94">
        <f t="shared" ref="F3:F6" si="2">E3/B3</f>
        <v>7700.0000000000009</v>
      </c>
      <c r="G3" s="85">
        <f t="shared" ref="G3:G7" si="3">E3/C3</f>
        <v>7000</v>
      </c>
      <c r="H3">
        <f t="shared" ref="H3:H7" si="4">E3/D3</f>
        <v>5833.333333333333</v>
      </c>
      <c r="I3">
        <v>12</v>
      </c>
      <c r="J3">
        <v>1202</v>
      </c>
      <c r="N3">
        <v>51.88</v>
      </c>
      <c r="O3" s="93">
        <f>N3*10.764</f>
        <v>558.43632000000002</v>
      </c>
      <c r="P3" s="94">
        <f t="shared" ref="P3:P6" si="5">O3*1.2</f>
        <v>670.12358400000005</v>
      </c>
      <c r="Q3" s="94">
        <v>6400000</v>
      </c>
      <c r="R3" s="94">
        <f t="shared" si="0"/>
        <v>11460.572621780761</v>
      </c>
      <c r="S3" s="94">
        <f>Q3/P3</f>
        <v>9550.4771848173004</v>
      </c>
      <c r="T3" s="94"/>
      <c r="U3" s="95"/>
      <c r="V3" s="3"/>
      <c r="W3" s="3"/>
      <c r="X3" s="3"/>
      <c r="Y3" s="3"/>
      <c r="AF3" s="40"/>
    </row>
    <row r="4" spans="1:32" x14ac:dyDescent="0.25">
      <c r="B4" s="78">
        <v>646</v>
      </c>
      <c r="C4">
        <f>B4*1.2</f>
        <v>775.19999999999993</v>
      </c>
      <c r="D4" s="94">
        <f t="shared" si="1"/>
        <v>930.2399999999999</v>
      </c>
      <c r="E4" s="94">
        <v>7900000</v>
      </c>
      <c r="F4" s="94">
        <f t="shared" si="2"/>
        <v>12229.102167182662</v>
      </c>
      <c r="G4" s="85">
        <f t="shared" si="3"/>
        <v>10190.91847265222</v>
      </c>
      <c r="H4">
        <f t="shared" si="4"/>
        <v>8492.4320605435169</v>
      </c>
      <c r="I4">
        <v>6</v>
      </c>
      <c r="J4">
        <v>601</v>
      </c>
      <c r="N4">
        <v>55.35</v>
      </c>
      <c r="O4" s="93">
        <f t="shared" ref="O4:O9" si="6">N4*10.764</f>
        <v>595.78739999999993</v>
      </c>
      <c r="P4" s="94">
        <f t="shared" si="5"/>
        <v>714.9448799999999</v>
      </c>
      <c r="Q4" s="94">
        <v>6270000</v>
      </c>
      <c r="R4" s="94">
        <f>Q4/O4</f>
        <v>10523.888219186912</v>
      </c>
      <c r="S4" s="94">
        <f>Q4/P4</f>
        <v>8769.9068493224277</v>
      </c>
      <c r="T4" s="94"/>
      <c r="U4" s="95"/>
      <c r="V4" s="3"/>
      <c r="W4" s="3"/>
      <c r="X4" s="3"/>
      <c r="Y4" s="3"/>
    </row>
    <row r="5" spans="1:32" x14ac:dyDescent="0.25">
      <c r="B5" s="78">
        <v>646</v>
      </c>
      <c r="C5">
        <v>1050</v>
      </c>
      <c r="D5" s="94">
        <f t="shared" si="1"/>
        <v>1260</v>
      </c>
      <c r="E5" s="94">
        <v>8000000</v>
      </c>
      <c r="F5" s="94">
        <f t="shared" si="2"/>
        <v>12383.900928792569</v>
      </c>
      <c r="G5" s="85">
        <f t="shared" si="3"/>
        <v>7619.0476190476193</v>
      </c>
      <c r="H5">
        <f t="shared" si="4"/>
        <v>6349.2063492063489</v>
      </c>
      <c r="I5">
        <v>2</v>
      </c>
      <c r="J5">
        <v>203</v>
      </c>
      <c r="N5">
        <v>48.71</v>
      </c>
      <c r="O5" s="93">
        <f t="shared" si="6"/>
        <v>524.31443999999999</v>
      </c>
      <c r="P5" s="94">
        <f t="shared" si="5"/>
        <v>629.17732799999999</v>
      </c>
      <c r="Q5" s="94">
        <v>6200000</v>
      </c>
      <c r="R5" s="94">
        <f>Q5/O5</f>
        <v>11824.965186921039</v>
      </c>
      <c r="S5" s="94">
        <f>Q5/P5</f>
        <v>9854.1376557675321</v>
      </c>
      <c r="T5" s="94"/>
      <c r="U5" s="95"/>
      <c r="V5" s="3"/>
      <c r="W5" s="3"/>
      <c r="X5" s="3"/>
      <c r="Y5" s="3"/>
    </row>
    <row r="6" spans="1:32" x14ac:dyDescent="0.25">
      <c r="B6">
        <v>800</v>
      </c>
      <c r="C6">
        <f t="shared" ref="C6:C12" si="7">B6*1.2</f>
        <v>960</v>
      </c>
      <c r="D6" s="94">
        <f t="shared" si="1"/>
        <v>1152</v>
      </c>
      <c r="E6" s="94">
        <v>7200000</v>
      </c>
      <c r="F6" s="94">
        <f t="shared" si="2"/>
        <v>9000</v>
      </c>
      <c r="G6" s="85">
        <f t="shared" si="3"/>
        <v>7500</v>
      </c>
      <c r="H6">
        <f t="shared" si="4"/>
        <v>6250</v>
      </c>
      <c r="J6">
        <v>405</v>
      </c>
      <c r="N6">
        <v>33.06</v>
      </c>
      <c r="O6" s="93">
        <f t="shared" si="6"/>
        <v>355.85784000000001</v>
      </c>
      <c r="P6" s="94">
        <f t="shared" si="5"/>
        <v>427.02940799999999</v>
      </c>
      <c r="Q6" s="94">
        <v>4100000</v>
      </c>
      <c r="R6" s="94">
        <f>Q6/O6</f>
        <v>11521.454747210289</v>
      </c>
      <c r="S6" s="94">
        <f>Q6/P6</f>
        <v>9601.2122893419091</v>
      </c>
      <c r="T6" s="94"/>
      <c r="U6" s="95"/>
      <c r="V6" s="3"/>
      <c r="W6" s="3"/>
      <c r="X6" s="3"/>
      <c r="Y6" s="3"/>
    </row>
    <row r="7" spans="1:32" x14ac:dyDescent="0.25">
      <c r="B7">
        <v>495</v>
      </c>
      <c r="C7">
        <f t="shared" si="7"/>
        <v>594</v>
      </c>
      <c r="D7" s="94">
        <f t="shared" si="1"/>
        <v>712.8</v>
      </c>
      <c r="E7" s="94">
        <v>5000000</v>
      </c>
      <c r="F7" s="109">
        <f t="shared" ref="F7:F14" si="8">ROUND((E7/B7),0)</f>
        <v>10101</v>
      </c>
      <c r="G7" s="85">
        <f t="shared" si="3"/>
        <v>8417.5084175084176</v>
      </c>
      <c r="H7">
        <f t="shared" si="4"/>
        <v>7014.5903479236813</v>
      </c>
      <c r="O7" s="93">
        <f t="shared" si="6"/>
        <v>0</v>
      </c>
      <c r="P7" s="94"/>
      <c r="Q7" s="94"/>
      <c r="R7" s="94" t="e">
        <f>T7/#REF!</f>
        <v>#REF!</v>
      </c>
      <c r="S7" s="94"/>
      <c r="T7" s="94"/>
      <c r="U7" s="95"/>
      <c r="V7" s="3"/>
      <c r="W7" s="3"/>
      <c r="X7" s="3"/>
      <c r="Y7" s="3"/>
    </row>
    <row r="8" spans="1:32" x14ac:dyDescent="0.25">
      <c r="B8">
        <v>1050</v>
      </c>
      <c r="C8">
        <f t="shared" si="7"/>
        <v>1260</v>
      </c>
      <c r="D8" s="94">
        <f t="shared" si="1"/>
        <v>1512</v>
      </c>
      <c r="E8" s="94">
        <v>12000000</v>
      </c>
      <c r="F8" s="94">
        <f t="shared" si="8"/>
        <v>11429</v>
      </c>
      <c r="G8" s="85">
        <f t="shared" ref="G8:G9" si="9">F8/C8</f>
        <v>9.0706349206349213</v>
      </c>
      <c r="H8">
        <f t="shared" ref="H8:H13" si="10">F8/D8</f>
        <v>7.5588624338624335</v>
      </c>
      <c r="O8" s="93">
        <f t="shared" si="6"/>
        <v>0</v>
      </c>
      <c r="P8" s="94"/>
      <c r="Q8" s="94"/>
      <c r="R8" s="94" t="e">
        <f>T8/#REF!</f>
        <v>#REF!</v>
      </c>
      <c r="S8" s="94"/>
      <c r="T8" s="94"/>
      <c r="U8" s="95"/>
      <c r="V8" s="3"/>
      <c r="W8" s="3"/>
      <c r="X8" s="3"/>
      <c r="Y8" s="3"/>
    </row>
    <row r="9" spans="1:32" x14ac:dyDescent="0.25">
      <c r="B9">
        <v>900</v>
      </c>
      <c r="C9">
        <f t="shared" si="7"/>
        <v>1080</v>
      </c>
      <c r="D9" s="94">
        <v>1340</v>
      </c>
      <c r="E9" s="94">
        <v>9500000</v>
      </c>
      <c r="F9" s="94">
        <f t="shared" si="8"/>
        <v>10556</v>
      </c>
      <c r="G9" s="85">
        <f t="shared" si="9"/>
        <v>9.7740740740740737</v>
      </c>
      <c r="H9">
        <f t="shared" si="10"/>
        <v>7.8776119402985074</v>
      </c>
      <c r="O9" s="93">
        <f t="shared" si="6"/>
        <v>0</v>
      </c>
      <c r="P9" s="94"/>
      <c r="Q9" s="94"/>
      <c r="R9" s="94" t="e">
        <f>T9/#REF!</f>
        <v>#REF!</v>
      </c>
      <c r="S9" s="94"/>
      <c r="T9" s="94"/>
      <c r="U9" s="3"/>
      <c r="V9" s="3"/>
      <c r="W9" s="3"/>
      <c r="X9" s="3"/>
      <c r="Y9" s="3"/>
    </row>
    <row r="10" spans="1:32" ht="16.5" x14ac:dyDescent="0.3">
      <c r="B10">
        <v>1080</v>
      </c>
      <c r="C10">
        <f t="shared" si="7"/>
        <v>1296</v>
      </c>
      <c r="D10" s="94">
        <v>0</v>
      </c>
      <c r="E10" s="94">
        <v>12900000</v>
      </c>
      <c r="F10" s="94">
        <f t="shared" si="8"/>
        <v>11944</v>
      </c>
      <c r="G10">
        <f t="shared" ref="G10:G14" si="11">ROUND((E10/C10),0)</f>
        <v>9954</v>
      </c>
      <c r="H10" t="e">
        <f t="shared" si="10"/>
        <v>#DIV/0!</v>
      </c>
      <c r="O10" s="94"/>
      <c r="P10" s="94" t="e">
        <f>#REF!*1.1</f>
        <v>#REF!</v>
      </c>
      <c r="Q10" s="94"/>
      <c r="R10" s="94" t="e">
        <f>T10/#REF!</f>
        <v>#REF!</v>
      </c>
      <c r="S10" s="94"/>
      <c r="T10" s="94"/>
      <c r="U10" s="3"/>
      <c r="V10" s="3"/>
      <c r="W10" s="96"/>
      <c r="X10" s="97"/>
      <c r="Y10" s="97"/>
      <c r="Z10" s="29"/>
      <c r="AA10" s="29"/>
      <c r="AB10" s="29"/>
      <c r="AC10" s="29"/>
      <c r="AD10" s="29"/>
    </row>
    <row r="11" spans="1:32" ht="18.75" x14ac:dyDescent="0.25">
      <c r="B11">
        <f>C11/1.2</f>
        <v>1208.3333333333335</v>
      </c>
      <c r="C11">
        <v>1450</v>
      </c>
      <c r="D11">
        <f t="shared" ref="D11:D14" si="12">C11*1.2</f>
        <v>1740</v>
      </c>
      <c r="E11" s="94">
        <v>10000000</v>
      </c>
      <c r="F11">
        <f t="shared" si="8"/>
        <v>8276</v>
      </c>
      <c r="G11">
        <f t="shared" si="11"/>
        <v>6897</v>
      </c>
      <c r="H11">
        <f t="shared" si="10"/>
        <v>4.75632183908046</v>
      </c>
      <c r="P11" s="94" t="e">
        <f>#REF!*1.1</f>
        <v>#REF!</v>
      </c>
      <c r="Q11" s="94"/>
      <c r="S11" s="94"/>
      <c r="T11" s="94"/>
      <c r="U11" s="3"/>
      <c r="V11" s="3"/>
      <c r="W11" s="98"/>
      <c r="X11" s="3"/>
      <c r="Y11" s="3"/>
    </row>
    <row r="12" spans="1:32" x14ac:dyDescent="0.25">
      <c r="C12">
        <f t="shared" si="7"/>
        <v>0</v>
      </c>
      <c r="D12">
        <f t="shared" si="12"/>
        <v>0</v>
      </c>
      <c r="E12" s="94"/>
      <c r="F12" t="e">
        <f t="shared" si="8"/>
        <v>#DIV/0!</v>
      </c>
      <c r="G12" t="e">
        <f t="shared" si="11"/>
        <v>#DIV/0!</v>
      </c>
      <c r="H12" t="e">
        <f t="shared" si="10"/>
        <v>#DIV/0!</v>
      </c>
      <c r="I12">
        <f t="shared" ref="I12:I14" si="13">U12</f>
        <v>0</v>
      </c>
      <c r="J12">
        <f t="shared" ref="J12:J14" si="14">V12</f>
        <v>0</v>
      </c>
      <c r="P12" s="94" t="e">
        <f>#REF!*1.1</f>
        <v>#REF!</v>
      </c>
      <c r="Q12" s="94"/>
      <c r="S12" s="94"/>
      <c r="T12" s="94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5">B13*1.1</f>
        <v>0</v>
      </c>
      <c r="D13">
        <f t="shared" si="12"/>
        <v>0</v>
      </c>
      <c r="E13" s="94"/>
      <c r="F13" t="e">
        <f t="shared" si="8"/>
        <v>#DIV/0!</v>
      </c>
      <c r="G13" t="e">
        <f t="shared" si="11"/>
        <v>#DIV/0!</v>
      </c>
      <c r="H13" t="e">
        <f t="shared" si="10"/>
        <v>#DIV/0!</v>
      </c>
      <c r="I13">
        <f t="shared" si="13"/>
        <v>0</v>
      </c>
      <c r="J13">
        <f t="shared" si="14"/>
        <v>0</v>
      </c>
      <c r="S13" s="94"/>
      <c r="T13" s="94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5"/>
        <v>0</v>
      </c>
      <c r="D14">
        <f t="shared" si="12"/>
        <v>0</v>
      </c>
      <c r="E14" s="94"/>
      <c r="F14" t="e">
        <f t="shared" si="8"/>
        <v>#DIV/0!</v>
      </c>
      <c r="G14" t="e">
        <f t="shared" si="11"/>
        <v>#DIV/0!</v>
      </c>
      <c r="H14" t="e">
        <f t="shared" ref="H14" si="16">ROUND((E14/D14),0)</f>
        <v>#DIV/0!</v>
      </c>
      <c r="I14">
        <f t="shared" si="13"/>
        <v>0</v>
      </c>
      <c r="J14">
        <f t="shared" si="14"/>
        <v>0</v>
      </c>
      <c r="S14" s="94"/>
      <c r="T14" s="94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7">B15*1.2</f>
        <v>0</v>
      </c>
      <c r="D15">
        <f t="shared" ref="D15:D18" si="18">C15*1.2</f>
        <v>0</v>
      </c>
      <c r="E15" s="94"/>
      <c r="F15" t="e">
        <f t="shared" ref="F15:F18" si="19">ROUND((E15/B15),0)</f>
        <v>#DIV/0!</v>
      </c>
      <c r="G15" t="e">
        <f t="shared" ref="G15:G18" si="20">ROUND((E15/C15),0)</f>
        <v>#DIV/0!</v>
      </c>
      <c r="H15" t="e">
        <f t="shared" ref="H15:H18" si="21">ROUND((E15/D15),0)</f>
        <v>#DIV/0!</v>
      </c>
      <c r="I15">
        <f t="shared" ref="I15:J18" si="22">U15</f>
        <v>0</v>
      </c>
      <c r="J15">
        <f t="shared" si="22"/>
        <v>0</v>
      </c>
      <c r="S15" s="94"/>
      <c r="T15" s="94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3">B16*1.2</f>
        <v>0</v>
      </c>
      <c r="D16">
        <f t="shared" si="18"/>
        <v>0</v>
      </c>
      <c r="E16" s="94"/>
      <c r="F16" t="e">
        <f t="shared" si="19"/>
        <v>#DIV/0!</v>
      </c>
      <c r="G16" t="e">
        <f t="shared" si="20"/>
        <v>#DIV/0!</v>
      </c>
      <c r="H16" t="e">
        <f t="shared" si="21"/>
        <v>#DIV/0!</v>
      </c>
      <c r="I16">
        <f t="shared" si="22"/>
        <v>0</v>
      </c>
      <c r="J16">
        <f t="shared" si="22"/>
        <v>0</v>
      </c>
      <c r="S16" s="94"/>
      <c r="T16" s="94"/>
    </row>
    <row r="17" spans="1:25" x14ac:dyDescent="0.25">
      <c r="B17">
        <f t="shared" ref="B17:B18" si="24">O17</f>
        <v>0</v>
      </c>
      <c r="C17">
        <f t="shared" si="23"/>
        <v>0</v>
      </c>
      <c r="D17">
        <f t="shared" si="18"/>
        <v>0</v>
      </c>
      <c r="E17" s="94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I17">
        <f t="shared" si="22"/>
        <v>0</v>
      </c>
      <c r="J17">
        <f t="shared" si="22"/>
        <v>0</v>
      </c>
      <c r="S17" s="94"/>
      <c r="T17" s="94"/>
    </row>
    <row r="18" spans="1:25" x14ac:dyDescent="0.25">
      <c r="B18">
        <f t="shared" si="24"/>
        <v>0</v>
      </c>
      <c r="C18">
        <f t="shared" si="23"/>
        <v>0</v>
      </c>
      <c r="D18">
        <f t="shared" si="18"/>
        <v>0</v>
      </c>
      <c r="E18" s="94"/>
      <c r="F18" t="e">
        <f t="shared" si="19"/>
        <v>#DIV/0!</v>
      </c>
      <c r="G18" t="e">
        <f t="shared" si="20"/>
        <v>#DIV/0!</v>
      </c>
      <c r="H18" t="e">
        <f t="shared" si="21"/>
        <v>#DIV/0!</v>
      </c>
      <c r="I18">
        <f t="shared" si="22"/>
        <v>0</v>
      </c>
      <c r="J18">
        <f t="shared" si="22"/>
        <v>0</v>
      </c>
      <c r="S18" s="94"/>
      <c r="T18" s="94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63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61</v>
      </c>
      <c r="D22" s="86"/>
      <c r="E22" s="100"/>
      <c r="F22" s="88" t="s">
        <v>62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58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64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65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57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58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56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59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60</v>
      </c>
      <c r="G31" s="88">
        <f>G30</f>
        <v>0</v>
      </c>
      <c r="H31" s="86" t="e">
        <f>G30/G31</f>
        <v>#DIV/0!</v>
      </c>
      <c r="I31" s="85" t="s">
        <v>42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14" t="s">
        <v>55</v>
      </c>
      <c r="G117" s="114"/>
      <c r="H117" s="114"/>
      <c r="I117" s="114"/>
      <c r="J117" s="114"/>
      <c r="K117" s="114"/>
      <c r="L117" s="114"/>
      <c r="M117" s="11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L12:R165"/>
  <sheetViews>
    <sheetView topLeftCell="D1" zoomScale="115" zoomScaleNormal="115" workbookViewId="0">
      <selection activeCell="S162" sqref="S162"/>
    </sheetView>
  </sheetViews>
  <sheetFormatPr defaultRowHeight="15" x14ac:dyDescent="0.25"/>
  <sheetData>
    <row r="12" spans="12:13" x14ac:dyDescent="0.25">
      <c r="L12" t="s">
        <v>80</v>
      </c>
      <c r="M12">
        <v>73</v>
      </c>
    </row>
    <row r="49" spans="12:13" x14ac:dyDescent="0.25">
      <c r="L49" t="s">
        <v>80</v>
      </c>
      <c r="M49">
        <v>42</v>
      </c>
    </row>
    <row r="105" spans="16:17" x14ac:dyDescent="0.25">
      <c r="P105" t="s">
        <v>80</v>
      </c>
      <c r="Q105">
        <v>40</v>
      </c>
    </row>
    <row r="139" spans="16:17" x14ac:dyDescent="0.25">
      <c r="P139" t="s">
        <v>80</v>
      </c>
      <c r="Q139">
        <v>38</v>
      </c>
    </row>
    <row r="165" spans="17:18" x14ac:dyDescent="0.25">
      <c r="Q165" t="s">
        <v>80</v>
      </c>
      <c r="R165">
        <v>32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463" workbookViewId="0">
      <selection activeCell="A484" sqref="A48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2025-03-07T11:16:40Z</dcterms:modified>
</cp:coreProperties>
</file>