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8" i="4" l="1"/>
  <c r="G29" i="4" l="1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<sst xmlns="http://schemas.openxmlformats.org/spreadsheetml/2006/main" count="51" uniqueCount="45">
  <si>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</si>
  <si>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</si>
  <si>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</si>
  <si>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</si>
  <si>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</si>
  <si>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</si>
  <si>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</si>
  <si>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</si>
  <si>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</si>
  <si>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</si>
  <si>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</si>
  <si>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</si>
  <si>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</si>
  <si>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</si>
  <si>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</si>
  <si>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</si>
  <si>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</si>
  <si>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</si>
  <si>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</si>
  <si>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</si>
  <si>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</si>
  <si>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</si>
  <si>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</si>
  <si>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</si>
  <si>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</si>
  <si>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</si>
  <si>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</si>
  <si>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</si>
  <si>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</si>
  <si>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</si>
  <si>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</si>
  <si>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</si>
  <si>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</si>
  <si>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</si>
  <si>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</si>
  <si>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</si>
  <si>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</si>
  <si>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</si>
  <si>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</si>
  <si>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Ghatkopar (West) - Mr. Prateek Manohar Sinha</t>
  </si>
  <si>
    <t>Agree CA</t>
  </si>
  <si>
    <t xml:space="preserve">Area </t>
  </si>
  <si>
    <t>Page</t>
  </si>
  <si>
    <t>As per OC</t>
  </si>
  <si>
    <t>FMV/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</si>
</sst>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523875</xdr:colOff>
      <xdr:row>12</xdr:row>
      <xdr:rowOff>44329</xdr:rowOff>
    </xdr:from>
    <xdr:to>
      <xdr:col>24</xdr:col>
      <xdr:colOff>76201</xdr:colOff>
      <xdr:row>37</xdr:row>
      <xdr:rowOff>57150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430EB8E-EE31-4442-9708-FE0C929659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50" t="7949" r="50749" b="15793"/>
        <a:stretch/>
      </xdr:blipFill>
      <xdr:spPr>
        <a:xfrm>
          <a:off x="9667875" y="2330329"/>
          <a:ext cx="5038726" cy="4508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133349</xdr:rowOff>
    </xdr:from>
    <xdr:to>
      <xdr:col>9</xdr:col>
      <xdr:colOff>147318</xdr:colOff>
      <xdr:row>28</xdr:row>
      <xdr:rowOff>161924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A501F6E-4210-4EE6-9358-116DCF0240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20" t="8334" r="51243" b="8877"/>
        <a:stretch/>
      </xdr:blipFill>
      <xdr:spPr>
        <a:xfrm>
          <a:off x="409575" y="323849"/>
          <a:ext cx="5224143" cy="5172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191888</xdr:colOff>
      <xdr:row>30</xdr:row>
      <xdr:rowOff>153192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945488" cy="5677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48993</xdr:colOff>
      <xdr:row>33</xdr:row>
      <xdr:rowOff>38910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802593" cy="580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31" zoomScaleNormal="100" workbookViewId="0">
      <selection activeCell="W43" sqref="W4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1091</v>
      </c>
      <c r="C3" s="44">
        <f>B3*1.2</f>
        <v>1309.2</v>
      </c>
      <c r="D3" s="44">
        <f t="shared" ref="D3:D9" si="2">C3*1.2</f>
        <v>1571.04</v>
      </c>
      <c r="E3" s="45">
        <f t="shared" ref="E3:E9" si="3">R3</f>
        <v>35833275</v>
      </c>
      <c r="F3" s="44">
        <f t="shared" ref="F3:F9" si="4">ROUND((E3/B3),0)</f>
        <v>32844</v>
      </c>
      <c r="G3" s="44">
        <f t="shared" ref="G3:G9" si="5">ROUND((E3/C3),0)</f>
        <v>27370</v>
      </c>
      <c r="H3" s="44">
        <f t="shared" ref="H3:H9" si="6">ROUND((E3/D3),0)</f>
        <v>22809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f t="shared" ref="P3:P9" si="8">O3/1.2</f>
        <v>0</v>
      </c>
      <c r="Q3" s="46">
        <v>1091</v>
      </c>
      <c r="R3" s="47">
        <v>35833275</v>
      </c>
    </row>
    <row r="4" spans="1:20" s="46" customFormat="1" x14ac:dyDescent="0.25">
      <c r="A4" s="44">
        <f t="shared" si="0"/>
        <v>0</v>
      </c>
      <c r="B4" s="44">
        <f t="shared" si="1"/>
        <v>1091</v>
      </c>
      <c r="C4" s="44">
        <f t="shared" ref="C4:C9" si="9">B4*1.2</f>
        <v>1309.2</v>
      </c>
      <c r="D4" s="44">
        <f t="shared" si="2"/>
        <v>1571.04</v>
      </c>
      <c r="E4" s="45">
        <f t="shared" si="3"/>
        <v>35393435</v>
      </c>
      <c r="F4" s="44">
        <f t="shared" si="4"/>
        <v>32441</v>
      </c>
      <c r="G4" s="44">
        <f t="shared" si="5"/>
        <v>27034</v>
      </c>
      <c r="H4" s="44">
        <f t="shared" si="6"/>
        <v>22529</v>
      </c>
      <c r="I4" s="44" t="e">
        <f>#REF!</f>
        <v>#REF!</v>
      </c>
      <c r="J4" s="44">
        <f t="shared" si="7"/>
        <v>0</v>
      </c>
      <c r="O4" s="46">
        <v>0</v>
      </c>
      <c r="P4" s="46">
        <f t="shared" si="8"/>
        <v>0</v>
      </c>
      <c r="Q4" s="46">
        <v>1091</v>
      </c>
      <c r="R4" s="47">
        <v>35393435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5:Q9" si="10">P5/1.2</f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1127</v>
      </c>
      <c r="C16" s="44">
        <f t="shared" ref="C16:C25" si="34">B16*1.2</f>
        <v>1352.3999999999999</v>
      </c>
      <c r="D16" s="44">
        <f t="shared" ref="D16:D25" si="35">C16*1.2</f>
        <v>1622.8799999999999</v>
      </c>
      <c r="E16" s="45">
        <f t="shared" ref="E16:E25" si="36">R16</f>
        <v>40000000</v>
      </c>
      <c r="F16" s="44">
        <f t="shared" ref="F16:F25" si="37">ROUND((E16/B16),0)</f>
        <v>35492</v>
      </c>
      <c r="G16" s="44">
        <f t="shared" ref="G16:G25" si="38">ROUND((E16/C16),0)</f>
        <v>29577</v>
      </c>
      <c r="H16" s="44">
        <f t="shared" ref="H16:H25" si="39">ROUND((E16/D16),0)</f>
        <v>24648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1127</v>
      </c>
      <c r="R16" s="47">
        <v>40000000</v>
      </c>
    </row>
    <row r="17" spans="1:25" s="46" customFormat="1" x14ac:dyDescent="0.25">
      <c r="A17" s="44">
        <f t="shared" si="32"/>
        <v>0</v>
      </c>
      <c r="B17" s="44">
        <f t="shared" si="33"/>
        <v>1049</v>
      </c>
      <c r="C17" s="44">
        <f t="shared" si="34"/>
        <v>1258.8</v>
      </c>
      <c r="D17" s="44">
        <f t="shared" si="35"/>
        <v>1510.56</v>
      </c>
      <c r="E17" s="45">
        <f t="shared" si="36"/>
        <v>37000000</v>
      </c>
      <c r="F17" s="44">
        <f t="shared" si="37"/>
        <v>35272</v>
      </c>
      <c r="G17" s="44">
        <f t="shared" si="38"/>
        <v>29393</v>
      </c>
      <c r="H17" s="44">
        <f t="shared" si="39"/>
        <v>24494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1049</v>
      </c>
      <c r="R17" s="47">
        <v>37000000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33500</v>
      </c>
      <c r="X26" s="20" t="s">
        <v>38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3000</v>
      </c>
      <c r="X27" s="22"/>
    </row>
    <row r="28" spans="1:25" ht="15.75" x14ac:dyDescent="0.25">
      <c r="J28" t="s">
        <v>41</v>
      </c>
      <c r="N28" t="s">
        <v>42</v>
      </c>
      <c r="O28">
        <v>54</v>
      </c>
      <c r="S28" s="10"/>
      <c r="T28" s="10"/>
      <c r="U28" s="17" t="s">
        <v>15</v>
      </c>
      <c r="V28" s="18"/>
      <c r="W28" s="19">
        <f>W26-W27</f>
        <v>30500</v>
      </c>
      <c r="X28" s="22"/>
    </row>
    <row r="29" spans="1:25" ht="15.75" x14ac:dyDescent="0.25">
      <c r="E29" t="s">
        <v>40</v>
      </c>
      <c r="F29" s="7">
        <v>101.43</v>
      </c>
      <c r="G29" s="6">
        <f>F29*10.764</f>
        <v>1091.79252</v>
      </c>
      <c r="H29" s="6"/>
      <c r="S29" s="10"/>
      <c r="T29" s="10"/>
      <c r="U29" s="17" t="s">
        <v>16</v>
      </c>
      <c r="V29" s="18"/>
      <c r="W29" s="19">
        <f>W27</f>
        <v>3000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2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58</v>
      </c>
      <c r="X31" s="31">
        <v>2023</v>
      </c>
      <c r="Y31" t="s">
        <v>43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39</v>
      </c>
      <c r="Q33" s="42"/>
      <c r="R33" s="42"/>
      <c r="S33" s="42"/>
      <c r="T33" s="43"/>
      <c r="U33" s="21" t="s">
        <v>20</v>
      </c>
      <c r="V33" s="23"/>
      <c r="W33" s="24">
        <f>90*W30/W32</f>
        <v>3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30</v>
      </c>
      <c r="Q35" s="14" t="s">
        <v>31</v>
      </c>
      <c r="R35" s="14" t="s">
        <v>32</v>
      </c>
      <c r="S35" s="14" t="s">
        <v>33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3000</v>
      </c>
      <c r="X36" s="22"/>
    </row>
    <row r="37" spans="15:24" ht="15.75" x14ac:dyDescent="0.25">
      <c r="R37" s="6" t="s">
        <v>33</v>
      </c>
      <c r="S37" s="16">
        <f>SUM(S36:S36)</f>
        <v>0</v>
      </c>
      <c r="U37" s="17" t="s">
        <v>15</v>
      </c>
      <c r="V37" s="18"/>
      <c r="W37" s="19">
        <f>W28</f>
        <v>30500</v>
      </c>
      <c r="X37" s="22"/>
    </row>
    <row r="38" spans="15:24" ht="15.75" x14ac:dyDescent="0.25">
      <c r="R38" s="6" t="s">
        <v>24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34</v>
      </c>
      <c r="S39" s="16">
        <f>S37*80%</f>
        <v>0</v>
      </c>
      <c r="U39" s="28" t="s">
        <v>23</v>
      </c>
      <c r="V39" s="29"/>
      <c r="W39" s="20">
        <f>W37+W36</f>
        <v>33500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37</v>
      </c>
      <c r="V41" s="30"/>
      <c r="W41" s="25">
        <v>1091</v>
      </c>
      <c r="X41" s="24"/>
    </row>
    <row r="42" spans="15:24" ht="15.75" x14ac:dyDescent="0.25">
      <c r="P42" s="13" t="s">
        <v>29</v>
      </c>
      <c r="S42" s="10"/>
      <c r="T42" s="11"/>
      <c r="U42" s="17" t="s">
        <v>44</v>
      </c>
      <c r="V42" s="31"/>
      <c r="W42" s="32">
        <f>W39*W41+X43</f>
        <v>36548500</v>
      </c>
      <c r="X42" s="33"/>
    </row>
    <row r="43" spans="15:24" ht="15.75" x14ac:dyDescent="0.25">
      <c r="S43" s="11"/>
      <c r="T43" s="10"/>
      <c r="U43" s="17" t="s">
        <v>24</v>
      </c>
      <c r="V43" s="23"/>
      <c r="W43" s="34">
        <f>W42*0.98</f>
        <v>35817530</v>
      </c>
      <c r="X43" s="35"/>
    </row>
    <row r="44" spans="15:24" ht="15.75" x14ac:dyDescent="0.25">
      <c r="S44" s="10"/>
      <c r="T44" s="10"/>
      <c r="U44" s="17" t="s">
        <v>25</v>
      </c>
      <c r="V44" s="23"/>
      <c r="W44" s="34">
        <f>W42*0.8</f>
        <v>29238800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26</v>
      </c>
      <c r="V46" s="38"/>
      <c r="W46" s="39">
        <f>W27*W41</f>
        <v>3273000</v>
      </c>
      <c r="X46" s="39"/>
    </row>
    <row r="47" spans="15:24" ht="15.75" x14ac:dyDescent="0.25">
      <c r="U47" s="17" t="s">
        <v>27</v>
      </c>
      <c r="V47" s="23"/>
      <c r="W47" s="36"/>
      <c r="X47" s="36"/>
    </row>
    <row r="48" spans="15:24" ht="15.75" x14ac:dyDescent="0.25">
      <c r="U48" s="40" t="s">
        <v>28</v>
      </c>
      <c r="V48" s="36"/>
      <c r="W48" s="34">
        <f>W42*0.025/12</f>
        <v>76142.708333333328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P14" zoomScaleNormal="100" workbookViewId="0">
      <selection activeCell="AB21" sqref="AB21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8" sqref="N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A4"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Q19" sqref="Q19:T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2025-03-13T07:35:18Z</dcterms:modified>
</cp:coreProperties>
</file>