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Kalyan\Deepak Rameshwar Nagpure\"/>
    </mc:Choice>
  </mc:AlternateContent>
  <xr:revisionPtr revIDLastSave="0" documentId="13_ncr:1_{B7E15364-30EF-431A-AF58-4B9BABB4A43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O25" i="4" l="1"/>
  <c r="R10" i="4"/>
  <c r="Q10" i="4"/>
  <c r="R9" i="4"/>
  <c r="Q9" i="4"/>
  <c r="R8" i="4"/>
  <c r="R7" i="4"/>
  <c r="C11" i="4"/>
  <c r="C12" i="4"/>
  <c r="C13" i="4"/>
  <c r="C14" i="4"/>
  <c r="C15" i="4"/>
  <c r="Q4" i="4"/>
  <c r="Q5" i="4"/>
  <c r="Q7" i="4"/>
  <c r="Q8" i="4"/>
  <c r="Q11" i="4"/>
  <c r="Q12" i="4"/>
  <c r="Q13" i="4"/>
  <c r="Q14" i="4"/>
  <c r="Q15" i="4"/>
  <c r="Q3" i="4"/>
  <c r="I24" i="4"/>
  <c r="I25" i="4" s="1"/>
  <c r="I22" i="4"/>
  <c r="J21" i="4"/>
  <c r="J20" i="4"/>
  <c r="I32" i="4"/>
  <c r="P12" i="4" l="1"/>
  <c r="P11" i="4"/>
  <c r="P10" i="4"/>
  <c r="P9" i="4"/>
  <c r="P6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A12" i="4"/>
  <c r="B11" i="4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<sst xmlns="http://schemas.openxmlformats.org/spreadsheetml/2006/main" count="62" uniqueCount="28">
  <si>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</si>
  <si>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</si>
  <si>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</si>
  <si>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</si>
  <si>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</si>
  <si>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</si>
  <si>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</si>
  <si>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</si>
  <si>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</si>
  <si>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</si>
  <si>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</si>
  <si>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</si>
  <si>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</si>
  <si>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302, 3rd Floor, Belpatra, Bapgaon Naka, Bapgaon Police Station, Plot No. 95/2, Gandhari Road, Taluka - Kalyan, District - Thane, Kalyan West,</t>
  </si>
  <si>
    <t>agreemetn  - 11.02.2025</t>
  </si>
  <si>
    <t>av</t>
  </si>
  <si>
    <t>sd</t>
  </si>
  <si>
    <t>rd</t>
  </si>
  <si>
    <t>RERA CA</t>
  </si>
  <si>
    <t>usable area</t>
  </si>
  <si>
    <t>rate</t>
  </si>
  <si>
    <t>fmv</t>
  </si>
  <si>
    <t>12.02.25</t>
  </si>
  <si>
    <t>22.02.24</t>
  </si>
  <si>
    <t>03.07.24</t>
  </si>
  <si>
    <t>13.11.24</t>
  </si>
  <si>
    <t>4500/- on bua</t>
  </si>
  <si>
    <t>RV = 44.65 lakhs required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</si>
</sst>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44</xdr:row>
      <xdr:rowOff>182106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B72B2E-F153-4BD4-8A2B-B45888341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1069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48</xdr:row>
      <xdr:rowOff>163064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BD6C86-E42E-423A-A7C0-92966C960A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16406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391771</xdr:colOff>
      <xdr:row>43</xdr:row>
      <xdr:rowOff>115433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C9ADEB-E698-4E49-95E0-FD2D571107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26171" cy="8116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315560</xdr:colOff>
      <xdr:row>45</xdr:row>
      <xdr:rowOff>96387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B2539D-D5F9-461C-B035-247B7313D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9960" cy="8145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344139</xdr:colOff>
      <xdr:row>49</xdr:row>
      <xdr:rowOff>124959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0550A2-B127-46E2-BBCA-31DAD58A49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78539" cy="812595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15</xdr:col>
      <xdr:colOff>305608</xdr:colOff>
      <xdr:row>42</xdr:row>
      <xdr:rowOff>144012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D10AE1-7456-4048-BAA9-5E74780C8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5792008" cy="814501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296082</xdr:colOff>
      <xdr:row>43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377C21-D400-4F69-924A-87D2A7B131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782482" cy="817359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324661</xdr:colOff>
      <xdr:row>43</xdr:row>
      <xdr:rowOff>163064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61A221-87FD-42C0-9204-41143CB3E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811061" cy="816406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353240</xdr:colOff>
      <xdr:row>43</xdr:row>
      <xdr:rowOff>134485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7E91CE-9A4D-4867-9D9E-9B10E16C8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839640" cy="8135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E14" sqref="E1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578</v>
      </c>
      <c r="C2" s="4">
        <f>B2*1.2</f>
        <v>693.6</v>
      </c>
      <c r="D2" s="4">
        <f t="shared" ref="D2:D13" si="2">C2*1.2</f>
        <v>832.32</v>
      </c>
      <c r="E2" s="5">
        <f t="shared" ref="E2:E13" si="3">R2</f>
        <v>3724000</v>
      </c>
      <c r="F2" s="10">
        <f t="shared" ref="F2:F13" si="4">ROUND((E2/B2),0)</f>
        <v>6443</v>
      </c>
      <c r="G2" s="10">
        <f t="shared" ref="G2:G13" si="5">ROUND((E2/C2),0)</f>
        <v>5369</v>
      </c>
      <c r="H2" s="10">
        <f t="shared" ref="H2:H13" si="6">ROUND((E2/D2),0)</f>
        <v>4474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578</v>
      </c>
      <c r="R2" s="2">
        <v>3724000</v>
      </c>
      <c r="S2" s="8"/>
      <c r="T2" s="8"/>
    </row>
    <row r="3" spans="1:20" x14ac:dyDescent="0.25">
      <c r="A3" s="4">
        <f t="shared" si="0"/>
        <v>0</v>
      </c>
      <c r="B3" s="4">
        <f t="shared" si="1"/>
        <v>454.5454545454545</v>
      </c>
      <c r="C3" s="4">
        <f>B3*1.1</f>
        <v>500</v>
      </c>
      <c r="D3" s="4">
        <f t="shared" si="2"/>
        <v>600</v>
      </c>
      <c r="E3" s="16">
        <f t="shared" si="3"/>
        <v>2899000</v>
      </c>
      <c r="F3" s="15">
        <f t="shared" si="4"/>
        <v>6378</v>
      </c>
      <c r="G3" s="10">
        <f t="shared" si="5"/>
        <v>5798</v>
      </c>
      <c r="H3" s="10">
        <f t="shared" si="6"/>
        <v>4832</v>
      </c>
      <c r="I3" s="10" t="e">
        <f>#REF!</f>
        <v>#REF!</v>
      </c>
      <c r="J3" s="4">
        <f t="shared" si="7"/>
        <v>0</v>
      </c>
      <c r="O3">
        <v>0</v>
      </c>
      <c r="P3">
        <v>500</v>
      </c>
      <c r="Q3">
        <f>P3/1.1</f>
        <v>454.5454545454545</v>
      </c>
      <c r="R3" s="2">
        <v>2899000</v>
      </c>
      <c r="S3" s="8"/>
      <c r="T3" s="8"/>
    </row>
    <row r="4" spans="1:20" x14ac:dyDescent="0.25">
      <c r="A4" s="4">
        <f t="shared" si="0"/>
        <v>0</v>
      </c>
      <c r="B4" s="4">
        <f t="shared" si="1"/>
        <v>527.27272727272725</v>
      </c>
      <c r="C4" s="4">
        <f t="shared" ref="C4:C15" si="9">B4*1.1</f>
        <v>580</v>
      </c>
      <c r="D4" s="4">
        <f t="shared" si="2"/>
        <v>696</v>
      </c>
      <c r="E4" s="16">
        <f t="shared" si="3"/>
        <v>2549000</v>
      </c>
      <c r="F4" s="10">
        <f t="shared" si="4"/>
        <v>4834</v>
      </c>
      <c r="G4" s="10">
        <f t="shared" si="5"/>
        <v>4395</v>
      </c>
      <c r="H4" s="10">
        <f t="shared" si="6"/>
        <v>3662</v>
      </c>
      <c r="I4" s="10" t="e">
        <f>#REF!</f>
        <v>#REF!</v>
      </c>
      <c r="J4" s="4">
        <f t="shared" si="7"/>
        <v>0</v>
      </c>
      <c r="O4">
        <v>0</v>
      </c>
      <c r="P4">
        <v>580</v>
      </c>
      <c r="Q4">
        <f t="shared" ref="Q4:Q15" si="10">P4/1.1</f>
        <v>527.27272727272725</v>
      </c>
      <c r="R4" s="2">
        <v>2549000</v>
      </c>
      <c r="S4" s="8"/>
      <c r="T4" s="8"/>
    </row>
    <row r="5" spans="1:20" x14ac:dyDescent="0.25">
      <c r="A5" s="4">
        <f t="shared" si="0"/>
        <v>0</v>
      </c>
      <c r="B5" s="4">
        <f t="shared" si="1"/>
        <v>459.09090909090907</v>
      </c>
      <c r="C5" s="4">
        <f t="shared" si="9"/>
        <v>505</v>
      </c>
      <c r="D5" s="4">
        <f t="shared" si="2"/>
        <v>606</v>
      </c>
      <c r="E5" s="16">
        <f t="shared" si="3"/>
        <v>2100000</v>
      </c>
      <c r="F5" s="10">
        <f t="shared" si="4"/>
        <v>4574</v>
      </c>
      <c r="G5" s="10">
        <f t="shared" si="5"/>
        <v>4158</v>
      </c>
      <c r="H5" s="10">
        <f t="shared" si="6"/>
        <v>3465</v>
      </c>
      <c r="I5" s="10" t="e">
        <f>#REF!</f>
        <v>#REF!</v>
      </c>
      <c r="J5" s="4">
        <f t="shared" si="7"/>
        <v>0</v>
      </c>
      <c r="O5">
        <v>0</v>
      </c>
      <c r="P5">
        <v>505</v>
      </c>
      <c r="Q5">
        <f t="shared" si="10"/>
        <v>459.09090909090907</v>
      </c>
      <c r="R5" s="2">
        <v>2100000</v>
      </c>
      <c r="S5" s="8"/>
      <c r="T5" s="8"/>
    </row>
    <row r="6" spans="1:20" x14ac:dyDescent="0.25">
      <c r="A6" s="4">
        <f t="shared" si="0"/>
        <v>0</v>
      </c>
      <c r="B6" s="4">
        <f t="shared" si="1"/>
        <v>536.49</v>
      </c>
      <c r="C6" s="4">
        <f t="shared" si="9"/>
        <v>590.13900000000001</v>
      </c>
      <c r="D6" s="4">
        <f t="shared" si="2"/>
        <v>708.16679999999997</v>
      </c>
      <c r="E6" s="16">
        <f t="shared" si="3"/>
        <v>4300000</v>
      </c>
      <c r="F6" s="15">
        <f t="shared" si="4"/>
        <v>8015</v>
      </c>
      <c r="G6" s="10">
        <f t="shared" si="5"/>
        <v>7286</v>
      </c>
      <c r="H6" s="10">
        <f t="shared" si="6"/>
        <v>6072</v>
      </c>
      <c r="I6" s="10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536.49</v>
      </c>
      <c r="R6" s="2">
        <v>4300000</v>
      </c>
      <c r="S6" s="8"/>
      <c r="T6" s="8"/>
    </row>
    <row r="7" spans="1:20" x14ac:dyDescent="0.25">
      <c r="A7" s="4">
        <f t="shared" si="0"/>
        <v>0</v>
      </c>
      <c r="B7" s="4">
        <f t="shared" si="1"/>
        <v>495.45454545454544</v>
      </c>
      <c r="C7" s="4">
        <f t="shared" si="9"/>
        <v>545</v>
      </c>
      <c r="D7" s="4">
        <f t="shared" si="2"/>
        <v>654</v>
      </c>
      <c r="E7" s="16">
        <f t="shared" si="3"/>
        <v>1774080</v>
      </c>
      <c r="F7" s="10">
        <f t="shared" si="4"/>
        <v>3581</v>
      </c>
      <c r="G7" s="10">
        <f t="shared" si="5"/>
        <v>3255</v>
      </c>
      <c r="H7" s="10">
        <f t="shared" si="6"/>
        <v>2713</v>
      </c>
      <c r="I7" s="10" t="e">
        <f>#REF!</f>
        <v>#REF!</v>
      </c>
      <c r="J7" s="4" t="str">
        <f t="shared" si="7"/>
        <v>12.02.25</v>
      </c>
      <c r="O7">
        <v>0</v>
      </c>
      <c r="P7">
        <v>545</v>
      </c>
      <c r="Q7">
        <f t="shared" si="10"/>
        <v>495.45454545454544</v>
      </c>
      <c r="R7" s="2">
        <f>1658000+99500+16580</f>
        <v>1774080</v>
      </c>
      <c r="S7" s="8" t="s">
        <v>22</v>
      </c>
      <c r="T7" s="8"/>
    </row>
    <row r="8" spans="1:20" x14ac:dyDescent="0.25">
      <c r="A8" s="4">
        <f t="shared" si="0"/>
        <v>0</v>
      </c>
      <c r="B8" s="4">
        <f t="shared" si="1"/>
        <v>513.63636363636363</v>
      </c>
      <c r="C8" s="4">
        <f t="shared" si="9"/>
        <v>565</v>
      </c>
      <c r="D8" s="4">
        <f t="shared" si="2"/>
        <v>678</v>
      </c>
      <c r="E8" s="16">
        <f t="shared" si="3"/>
        <v>1874120</v>
      </c>
      <c r="F8" s="10">
        <f t="shared" si="4"/>
        <v>3649</v>
      </c>
      <c r="G8" s="10">
        <f t="shared" si="5"/>
        <v>3317</v>
      </c>
      <c r="H8" s="10">
        <f t="shared" si="6"/>
        <v>2764</v>
      </c>
      <c r="I8" s="10" t="e">
        <f>#REF!</f>
        <v>#REF!</v>
      </c>
      <c r="J8" s="4" t="str">
        <f t="shared" si="7"/>
        <v>22.02.24</v>
      </c>
      <c r="O8">
        <v>0</v>
      </c>
      <c r="P8">
        <v>565</v>
      </c>
      <c r="Q8">
        <f t="shared" si="10"/>
        <v>513.63636363636363</v>
      </c>
      <c r="R8" s="2">
        <f>1751500+105100+17520</f>
        <v>1874120</v>
      </c>
      <c r="S8" s="8" t="s">
        <v>23</v>
      </c>
      <c r="T8" s="8"/>
    </row>
    <row r="9" spans="1:20" x14ac:dyDescent="0.25">
      <c r="A9" s="4">
        <f t="shared" si="0"/>
        <v>0</v>
      </c>
      <c r="B9" s="4">
        <f t="shared" si="1"/>
        <v>612.25631999999996</v>
      </c>
      <c r="C9" s="4">
        <f t="shared" si="9"/>
        <v>673.48195199999998</v>
      </c>
      <c r="D9" s="4">
        <f t="shared" si="2"/>
        <v>808.17834239999991</v>
      </c>
      <c r="E9" s="16">
        <f t="shared" si="3"/>
        <v>2930200</v>
      </c>
      <c r="F9" s="15">
        <f t="shared" si="4"/>
        <v>4786</v>
      </c>
      <c r="G9" s="10">
        <f t="shared" si="5"/>
        <v>4351</v>
      </c>
      <c r="H9" s="10">
        <f t="shared" si="6"/>
        <v>3626</v>
      </c>
      <c r="I9" s="10" t="e">
        <f>#REF!</f>
        <v>#REF!</v>
      </c>
      <c r="J9" s="4" t="str">
        <f t="shared" si="7"/>
        <v>03.07.24</v>
      </c>
      <c r="O9">
        <v>0</v>
      </c>
      <c r="P9">
        <f t="shared" si="8"/>
        <v>0</v>
      </c>
      <c r="Q9">
        <f>(53.72+3.16)*10.764</f>
        <v>612.25631999999996</v>
      </c>
      <c r="R9" s="2">
        <f>2736000+164200+30000</f>
        <v>2930200</v>
      </c>
      <c r="S9" s="8" t="s">
        <v>24</v>
      </c>
      <c r="T9" s="8"/>
    </row>
    <row r="10" spans="1:20" x14ac:dyDescent="0.25">
      <c r="A10" s="4">
        <f t="shared" si="0"/>
        <v>0</v>
      </c>
      <c r="B10" s="4">
        <f t="shared" si="1"/>
        <v>628.07939999999996</v>
      </c>
      <c r="C10" s="4">
        <f t="shared" si="9"/>
        <v>690.88733999999999</v>
      </c>
      <c r="D10" s="4">
        <f t="shared" si="2"/>
        <v>829.06480799999997</v>
      </c>
      <c r="E10" s="16">
        <f t="shared" si="3"/>
        <v>3559800</v>
      </c>
      <c r="F10" s="15">
        <f t="shared" si="4"/>
        <v>5668</v>
      </c>
      <c r="G10" s="10">
        <f t="shared" si="5"/>
        <v>5153</v>
      </c>
      <c r="H10" s="10">
        <f t="shared" si="6"/>
        <v>4294</v>
      </c>
      <c r="I10" s="10" t="e">
        <f>#REF!</f>
        <v>#REF!</v>
      </c>
      <c r="J10" s="4" t="str">
        <f t="shared" si="7"/>
        <v>13.11.24</v>
      </c>
      <c r="O10">
        <v>0</v>
      </c>
      <c r="P10">
        <f t="shared" si="8"/>
        <v>0</v>
      </c>
      <c r="Q10">
        <f>(49.86+8.49)*10.764</f>
        <v>628.07939999999996</v>
      </c>
      <c r="R10" s="2">
        <f>3330000+199800+30000</f>
        <v>3559800</v>
      </c>
      <c r="S10" s="8" t="s">
        <v>25</v>
      </c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si="10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2">C14*1.2</f>
        <v>0</v>
      </c>
      <c r="E14" s="5">
        <f t="shared" ref="E14:E15" si="13">R14</f>
        <v>0</v>
      </c>
      <c r="F14" s="10" t="e">
        <f t="shared" ref="F14:F15" si="14">ROUND((E14/B14),0)</f>
        <v>#DIV/0!</v>
      </c>
      <c r="G14" s="10" t="e">
        <f t="shared" ref="G14:G15" si="15">ROUND((E14/C14),0)</f>
        <v>#DIV/0!</v>
      </c>
      <c r="H14" s="4" t="e">
        <f t="shared" ref="H14:H15" si="16">ROUND((E14/D14),0)</f>
        <v>#DIV/0!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ref="P14:P15" si="18">O14/1.2</f>
        <v>0</v>
      </c>
      <c r="Q14">
        <f t="shared" si="10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8"/>
        <v>0</v>
      </c>
      <c r="Q15">
        <f t="shared" si="10"/>
        <v>0</v>
      </c>
      <c r="R15" s="2">
        <v>0</v>
      </c>
      <c r="S15" s="8"/>
      <c r="T15" s="8"/>
    </row>
    <row r="18" spans="7:24" x14ac:dyDescent="0.25">
      <c r="H18" t="s">
        <v>13</v>
      </c>
    </row>
    <row r="20" spans="7:24" x14ac:dyDescent="0.25">
      <c r="H20" t="s">
        <v>18</v>
      </c>
      <c r="I20">
        <v>578</v>
      </c>
      <c r="J20">
        <f>53.72*10.764</f>
        <v>578.24207999999999</v>
      </c>
    </row>
    <row r="21" spans="7:24" x14ac:dyDescent="0.25">
      <c r="H21" t="s">
        <v>19</v>
      </c>
      <c r="I21">
        <v>283</v>
      </c>
      <c r="J21">
        <f>26.28*10.764</f>
        <v>282.87792000000002</v>
      </c>
    </row>
    <row r="22" spans="7:24" x14ac:dyDescent="0.25">
      <c r="G22" s="6"/>
      <c r="H22" s="6"/>
      <c r="I22">
        <f>I21+I20</f>
        <v>861</v>
      </c>
    </row>
    <row r="23" spans="7:24" x14ac:dyDescent="0.25">
      <c r="H23" t="s">
        <v>20</v>
      </c>
      <c r="I23">
        <v>5300</v>
      </c>
    </row>
    <row r="24" spans="7:24" x14ac:dyDescent="0.25">
      <c r="H24" t="s">
        <v>21</v>
      </c>
      <c r="I24">
        <f>I23*I22</f>
        <v>4563300</v>
      </c>
      <c r="O24" t="s">
        <v>26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I25">
        <f>I24*98%</f>
        <v>4472034</v>
      </c>
      <c r="O25">
        <f>4500*1.1</f>
        <v>4950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 t="s">
        <v>27</v>
      </c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14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15</v>
      </c>
      <c r="I29">
        <v>3969000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H30" t="s">
        <v>16</v>
      </c>
      <c r="I30">
        <v>238200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H31" t="s">
        <v>17</v>
      </c>
      <c r="I31">
        <v>30000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I32">
        <f>SUM(I29:I31)</f>
        <v>4237200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0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2025-03-11T05:59:59Z</dcterms:modified>
</cp:coreProperties>
</file>