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44525"/>
</workbook>
</file>

<file path=xl/calcChain.xml><?xml version="1.0" encoding="utf-8"?>
<calcChain xmlns="http://schemas.openxmlformats.org/spreadsheetml/2006/main">
  <c r="Z97" i="4" l="1"/>
  <c r="Y99" i="4"/>
  <c r="Y98" i="4"/>
  <c r="Y97" i="4"/>
  <c r="H87" i="4" l="1"/>
  <c r="F86" i="4"/>
  <c r="F85" i="4"/>
  <c r="F84" i="4"/>
  <c r="F87" i="4" s="1"/>
  <c r="W101" i="4"/>
  <c r="W86" i="4"/>
  <c r="W85" i="4"/>
  <c r="W88" i="4" s="1"/>
  <c r="W84" i="4"/>
  <c r="W83" i="4"/>
  <c r="W92" i="4" s="1"/>
  <c r="I61" i="4"/>
  <c r="G60" i="4"/>
  <c r="G59" i="4"/>
  <c r="G58" i="4"/>
  <c r="G61" i="4" s="1"/>
  <c r="W74" i="4"/>
  <c r="W58" i="4"/>
  <c r="W59" i="4" s="1"/>
  <c r="W57" i="4"/>
  <c r="W63" i="4" s="1"/>
  <c r="W64" i="4" s="1"/>
  <c r="W56" i="4"/>
  <c r="W65" i="4" s="1"/>
  <c r="Y44" i="4"/>
  <c r="Y43" i="4"/>
  <c r="W43" i="4"/>
  <c r="Y42" i="4"/>
  <c r="W90" i="4" l="1"/>
  <c r="W91" i="4" s="1"/>
  <c r="W94" i="4" s="1"/>
  <c r="W97" i="4" s="1"/>
  <c r="W67" i="4"/>
  <c r="W70" i="4" s="1"/>
  <c r="W61" i="4"/>
  <c r="I33" i="4"/>
  <c r="W103" i="4" l="1"/>
  <c r="W99" i="4"/>
  <c r="W98" i="4"/>
  <c r="W72" i="4"/>
  <c r="W71" i="4"/>
  <c r="W76" i="4"/>
  <c r="Y70" i="4"/>
  <c r="R24" i="17"/>
  <c r="Q16" i="17"/>
  <c r="Q13" i="17"/>
  <c r="Q14" i="17"/>
  <c r="Q15" i="17"/>
  <c r="Q12" i="17"/>
  <c r="P13" i="17"/>
  <c r="R9" i="16"/>
  <c r="P9" i="16"/>
  <c r="P7" i="16"/>
  <c r="P8" i="16"/>
  <c r="P6" i="16"/>
  <c r="O7" i="16"/>
  <c r="G31" i="4"/>
  <c r="G32" i="4"/>
  <c r="G30" i="4"/>
  <c r="Y72" i="4" l="1"/>
  <c r="Y71" i="4"/>
  <c r="G33" i="4"/>
  <c r="P9" i="4"/>
  <c r="Q9" i="4" s="1"/>
  <c r="B9" i="4" s="1"/>
  <c r="C9" i="4" s="1"/>
  <c r="D9" i="4" s="1"/>
  <c r="J9" i="4"/>
  <c r="I9" i="4"/>
  <c r="E9" i="4"/>
  <c r="A9" i="4"/>
  <c r="P8" i="4"/>
  <c r="Q8" i="4" s="1"/>
  <c r="B8" i="4" s="1"/>
  <c r="C8" i="4" s="1"/>
  <c r="D8" i="4" s="1"/>
  <c r="J8" i="4"/>
  <c r="I8" i="4"/>
  <c r="E8" i="4"/>
  <c r="H8" i="4" s="1"/>
  <c r="A8" i="4"/>
  <c r="P7" i="4"/>
  <c r="Q7" i="4" s="1"/>
  <c r="B7" i="4" s="1"/>
  <c r="C7" i="4" s="1"/>
  <c r="D7" i="4" s="1"/>
  <c r="J7" i="4"/>
  <c r="I7" i="4"/>
  <c r="E7" i="4"/>
  <c r="A7" i="4"/>
  <c r="P6" i="4"/>
  <c r="Q6" i="4" s="1"/>
  <c r="B6" i="4" s="1"/>
  <c r="C6" i="4" s="1"/>
  <c r="D6" i="4" s="1"/>
  <c r="J6" i="4"/>
  <c r="I6" i="4"/>
  <c r="E6" i="4"/>
  <c r="H6" i="4" s="1"/>
  <c r="A6" i="4"/>
  <c r="P5" i="4"/>
  <c r="Q5" i="4" s="1"/>
  <c r="B5" i="4" s="1"/>
  <c r="C5" i="4" s="1"/>
  <c r="D5" i="4" s="1"/>
  <c r="J5" i="4"/>
  <c r="I5" i="4"/>
  <c r="E5" i="4"/>
  <c r="A5" i="4"/>
  <c r="P4" i="4"/>
  <c r="B4" i="4" s="1"/>
  <c r="C4" i="4" s="1"/>
  <c r="D4" i="4" s="1"/>
  <c r="J4" i="4"/>
  <c r="I4" i="4"/>
  <c r="E4" i="4"/>
  <c r="A4" i="4"/>
  <c r="P3" i="4"/>
  <c r="B3" i="4" s="1"/>
  <c r="J3" i="4"/>
  <c r="I3" i="4"/>
  <c r="E3" i="4"/>
  <c r="A3" i="4"/>
  <c r="P23" i="4"/>
  <c r="Q23" i="4" s="1"/>
  <c r="B23" i="4" s="1"/>
  <c r="C23" i="4" s="1"/>
  <c r="D23" i="4" s="1"/>
  <c r="J23" i="4"/>
  <c r="I23" i="4"/>
  <c r="E23" i="4"/>
  <c r="A23" i="4"/>
  <c r="P22" i="4"/>
  <c r="Q22" i="4" s="1"/>
  <c r="B22" i="4" s="1"/>
  <c r="C22" i="4" s="1"/>
  <c r="D22" i="4" s="1"/>
  <c r="J22" i="4"/>
  <c r="I22" i="4"/>
  <c r="E22" i="4"/>
  <c r="A22" i="4"/>
  <c r="P21" i="4"/>
  <c r="Q21" i="4" s="1"/>
  <c r="B21" i="4" s="1"/>
  <c r="C21" i="4" s="1"/>
  <c r="D21" i="4" s="1"/>
  <c r="J21" i="4"/>
  <c r="I21" i="4"/>
  <c r="E21" i="4"/>
  <c r="A21" i="4"/>
  <c r="P20" i="4"/>
  <c r="B20" i="4" s="1"/>
  <c r="C20" i="4" s="1"/>
  <c r="D20" i="4" s="1"/>
  <c r="J20" i="4"/>
  <c r="I20" i="4"/>
  <c r="E20" i="4"/>
  <c r="A20" i="4"/>
  <c r="H4" i="4" l="1"/>
  <c r="D3" i="4"/>
  <c r="H3" i="4" s="1"/>
  <c r="C3" i="4"/>
  <c r="H9" i="4"/>
  <c r="G8" i="4"/>
  <c r="G9" i="4"/>
  <c r="F8" i="4"/>
  <c r="F9" i="4"/>
  <c r="H5" i="4"/>
  <c r="H7" i="4"/>
  <c r="G3" i="4"/>
  <c r="G4" i="4"/>
  <c r="G5" i="4"/>
  <c r="G6" i="4"/>
  <c r="G7" i="4"/>
  <c r="F3" i="4"/>
  <c r="F4" i="4"/>
  <c r="F5" i="4"/>
  <c r="F6" i="4"/>
  <c r="F7" i="4"/>
  <c r="H20" i="4"/>
  <c r="H22" i="4"/>
  <c r="H21" i="4"/>
  <c r="H23" i="4"/>
  <c r="G20" i="4"/>
  <c r="G21" i="4"/>
  <c r="G22" i="4"/>
  <c r="G23" i="4"/>
  <c r="F20" i="4"/>
  <c r="F21" i="4"/>
  <c r="F22" i="4"/>
  <c r="F23" i="4"/>
  <c r="W28" i="4" l="1"/>
  <c r="P19" i="4" l="1"/>
  <c r="B19" i="4" s="1"/>
  <c r="C19" i="4" s="1"/>
  <c r="D19" i="4" s="1"/>
  <c r="J19" i="4"/>
  <c r="I19" i="4"/>
  <c r="E19" i="4"/>
  <c r="A19" i="4"/>
  <c r="H19" i="4" l="1"/>
  <c r="F19" i="4"/>
  <c r="G19" i="4"/>
  <c r="P13" i="4"/>
  <c r="Q13" i="4" s="1"/>
  <c r="B13" i="4" s="1"/>
  <c r="C13" i="4" s="1"/>
  <c r="D13" i="4" s="1"/>
  <c r="J13" i="4"/>
  <c r="I13" i="4"/>
  <c r="E13" i="4"/>
  <c r="A13" i="4"/>
  <c r="P25" i="4"/>
  <c r="Q25" i="4" s="1"/>
  <c r="B25" i="4" s="1"/>
  <c r="C25" i="4" s="1"/>
  <c r="D25" i="4" s="1"/>
  <c r="J25" i="4"/>
  <c r="I25" i="4"/>
  <c r="E25" i="4"/>
  <c r="A25" i="4"/>
  <c r="P24" i="4"/>
  <c r="Q24" i="4" s="1"/>
  <c r="B24" i="4" s="1"/>
  <c r="C24" i="4" s="1"/>
  <c r="D24" i="4" s="1"/>
  <c r="J24" i="4"/>
  <c r="I24" i="4"/>
  <c r="E24" i="4"/>
  <c r="A24" i="4"/>
  <c r="P18" i="4"/>
  <c r="B18" i="4" s="1"/>
  <c r="C18" i="4" s="1"/>
  <c r="D18" i="4" s="1"/>
  <c r="J18" i="4"/>
  <c r="I18" i="4"/>
  <c r="E18" i="4"/>
  <c r="A18" i="4"/>
  <c r="P17" i="4"/>
  <c r="B17" i="4" s="1"/>
  <c r="C17" i="4" s="1"/>
  <c r="J17" i="4"/>
  <c r="I17" i="4"/>
  <c r="E17" i="4"/>
  <c r="A17" i="4"/>
  <c r="P16" i="4"/>
  <c r="B16" i="4" s="1"/>
  <c r="C16" i="4" s="1"/>
  <c r="D16" i="4" s="1"/>
  <c r="J16" i="4"/>
  <c r="I16" i="4"/>
  <c r="E16" i="4"/>
  <c r="A16" i="4"/>
  <c r="P14" i="4"/>
  <c r="Q14" i="4" s="1"/>
  <c r="B14" i="4" s="1"/>
  <c r="C14" i="4" s="1"/>
  <c r="J14" i="4"/>
  <c r="I14" i="4"/>
  <c r="E14" i="4"/>
  <c r="A14" i="4"/>
  <c r="P12" i="4"/>
  <c r="Q12" i="4" s="1"/>
  <c r="B12" i="4" s="1"/>
  <c r="C12" i="4" s="1"/>
  <c r="J12" i="4"/>
  <c r="I12" i="4"/>
  <c r="E12" i="4"/>
  <c r="A12" i="4"/>
  <c r="P11" i="4"/>
  <c r="Q11" i="4" s="1"/>
  <c r="B11" i="4" s="1"/>
  <c r="C11" i="4" s="1"/>
  <c r="J11" i="4"/>
  <c r="I11" i="4"/>
  <c r="E11" i="4"/>
  <c r="A11" i="4"/>
  <c r="P10" i="4"/>
  <c r="Q10" i="4" s="1"/>
  <c r="B10" i="4" s="1"/>
  <c r="C10" i="4" s="1"/>
  <c r="J10" i="4"/>
  <c r="I10" i="4"/>
  <c r="E10" i="4"/>
  <c r="A10" i="4"/>
  <c r="F10" i="4" l="1"/>
  <c r="H24" i="4"/>
  <c r="F14" i="4"/>
  <c r="H16" i="4"/>
  <c r="H13" i="4"/>
  <c r="F13" i="4"/>
  <c r="G13" i="4"/>
  <c r="H18" i="4"/>
  <c r="H25" i="4"/>
  <c r="D17" i="4"/>
  <c r="H17" i="4" s="1"/>
  <c r="G17" i="4"/>
  <c r="F16" i="4"/>
  <c r="F17" i="4"/>
  <c r="F18" i="4"/>
  <c r="F24" i="4"/>
  <c r="F25" i="4"/>
  <c r="G16" i="4"/>
  <c r="G18" i="4"/>
  <c r="G24" i="4"/>
  <c r="G25" i="4"/>
  <c r="D11" i="4"/>
  <c r="H11" i="4" s="1"/>
  <c r="G11" i="4"/>
  <c r="F11" i="4"/>
  <c r="D12" i="4"/>
  <c r="H12" i="4" s="1"/>
  <c r="G12" i="4"/>
  <c r="F12" i="4"/>
  <c r="D10" i="4"/>
  <c r="H10" i="4" s="1"/>
  <c r="G10" i="4"/>
  <c r="D14" i="4"/>
  <c r="H14" i="4" s="1"/>
  <c r="G14" i="4"/>
  <c r="R36" i="4"/>
  <c r="Q36" i="4"/>
  <c r="W46" i="4"/>
  <c r="W30" i="4"/>
  <c r="W33" i="4" s="1"/>
  <c r="W29" i="4"/>
  <c r="W37" i="4"/>
  <c r="S36" i="4" l="1"/>
  <c r="S37" i="4" s="1"/>
  <c r="S39" i="4" s="1"/>
  <c r="W31" i="4"/>
  <c r="W35" i="4"/>
  <c r="W36" i="4" s="1"/>
  <c r="W39" i="4" s="1"/>
  <c r="W42" i="4" s="1"/>
  <c r="S38" i="4" l="1"/>
  <c r="W48" i="4" l="1"/>
  <c r="W44" i="4"/>
</calcChain>
</file>

<file path=xl/sharedStrings.xml><?xml version="1.0" encoding="utf-8"?>
<sst xmlns="http://schemas.openxmlformats.org/spreadsheetml/2006/main" count="107" uniqueCount="51">
  <si>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</si>
  <si>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</si>
  <si>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</si>
  <si>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</si>
  <si>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</si>
  <si>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</si>
  <si>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</si>
  <si>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</si>
  <si>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</si>
  <si>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</si>
  <si>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</si>
  <si>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</si>
  <si>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</si>
  <si>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</si>
  <si>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</si>
  <si>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</si>
  <si>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</si>
  <si>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</si>
  <si>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</si>
  <si>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</si>
  <si>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</si>
  <si>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</si>
  <si>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</si>
  <si>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</si>
  <si>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MV</t>
  </si>
  <si>
    <t>RV</t>
  </si>
  <si>
    <t>DV</t>
  </si>
  <si>
    <t>IV</t>
  </si>
  <si>
    <t>RR Value</t>
  </si>
  <si>
    <t>Rental Value</t>
  </si>
  <si>
    <t>Remark</t>
  </si>
  <si>
    <t>F. no.</t>
  </si>
  <si>
    <t>BUA</t>
  </si>
  <si>
    <t>Rate</t>
  </si>
  <si>
    <t>FMV</t>
  </si>
  <si>
    <t>DSV</t>
  </si>
  <si>
    <t>Index II</t>
  </si>
  <si>
    <t>Price Indicators</t>
  </si>
  <si>
    <t>CA</t>
  </si>
  <si>
    <t>rate on CA</t>
  </si>
  <si>
    <t>Agree CA</t>
  </si>
  <si>
    <t>Elevation</t>
  </si>
  <si>
    <t>Bank of India ( Kalyan West Branch ) - Mr. Saurabh Kamlesh Pathak &amp; Mrs. Anita Kamlesh Pathak</t>
  </si>
  <si>
    <t>Bal</t>
  </si>
  <si>
    <t>As per Rera</t>
  </si>
  <si>
    <t>1 Car park</t>
  </si>
  <si>
    <t>Flat No. 1901</t>
  </si>
  <si>
    <t>Flat No. 1601</t>
  </si>
  <si>
    <t>Bank of India ( Kalyan West Branch ) - Mr. Rajesh Pillai</t>
  </si>
  <si>
    <t>Flat No. 702</t>
  </si>
  <si>
    <t>Bank of India ( Kalyan West Branch ) - Mr. Anita Thakur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</si>
</sst>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 * #,##0.00_ ;_ * \-#,##0.00_ ;_ * &quot;-&quot;??_ ;_ @_ 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164" fontId="0" fillId="0" borderId="0" xfId="0" applyNumberFormat="1"/>
    <xf numFmtId="164" fontId="2" fillId="0" borderId="0" xfId="0" applyNumberFormat="1" applyFont="1"/>
    <xf numFmtId="0" fontId="8" fillId="0" borderId="1" xfId="0" applyFont="1" applyBorder="1"/>
    <xf numFmtId="164" fontId="8" fillId="0" borderId="0" xfId="1" applyFont="1" applyBorder="1"/>
    <xf numFmtId="164" fontId="9" fillId="0" borderId="0" xfId="1" applyFont="1" applyBorder="1"/>
    <xf numFmtId="164" fontId="9" fillId="3" borderId="0" xfId="1" applyFont="1" applyFill="1" applyBorder="1"/>
    <xf numFmtId="0" fontId="8" fillId="0" borderId="1" xfId="0" applyFont="1" applyBorder="1" applyAlignment="1">
      <alignment wrapText="1"/>
    </xf>
    <xf numFmtId="164" fontId="9" fillId="0" borderId="0" xfId="1" applyFont="1" applyFill="1" applyBorder="1"/>
    <xf numFmtId="0" fontId="8" fillId="0" borderId="0" xfId="0" applyFont="1"/>
    <xf numFmtId="0" fontId="9" fillId="0" borderId="0" xfId="0" applyFont="1"/>
    <xf numFmtId="0" fontId="9" fillId="3" borderId="0" xfId="0" applyFont="1" applyFill="1"/>
    <xf numFmtId="9" fontId="8" fillId="0" borderId="0" xfId="0" applyNumberFormat="1" applyFont="1"/>
    <xf numFmtId="10" fontId="9" fillId="0" borderId="0" xfId="0" applyNumberFormat="1" applyFont="1"/>
    <xf numFmtId="0" fontId="8" fillId="3" borderId="1" xfId="0" applyFont="1" applyFill="1" applyBorder="1"/>
    <xf numFmtId="164" fontId="8" fillId="3" borderId="0" xfId="1" applyFont="1" applyFill="1" applyBorder="1"/>
    <xf numFmtId="0" fontId="8" fillId="3" borderId="0" xfId="0" applyFont="1" applyFill="1"/>
    <xf numFmtId="0" fontId="10" fillId="0" borderId="0" xfId="0" applyFont="1"/>
    <xf numFmtId="164" fontId="9" fillId="0" borderId="0" xfId="0" applyNumberFormat="1" applyFont="1"/>
    <xf numFmtId="0" fontId="11" fillId="0" borderId="1" xfId="0" applyFont="1" applyBorder="1"/>
    <xf numFmtId="164" fontId="12" fillId="0" borderId="0" xfId="0" applyNumberFormat="1" applyFont="1"/>
    <xf numFmtId="164" fontId="9" fillId="3" borderId="0" xfId="0" applyNumberFormat="1" applyFont="1" applyFill="1"/>
    <xf numFmtId="0" fontId="12" fillId="0" borderId="0" xfId="0" applyFont="1"/>
    <xf numFmtId="0" fontId="8" fillId="0" borderId="2" xfId="0" applyFont="1" applyBorder="1"/>
    <xf numFmtId="0" fontId="8" fillId="0" borderId="3" xfId="0" applyFont="1" applyBorder="1"/>
    <xf numFmtId="164" fontId="12" fillId="0" borderId="3" xfId="0" applyNumberFormat="1" applyFont="1" applyBorder="1"/>
    <xf numFmtId="0" fontId="12" fillId="0" borderId="1" xfId="0" applyFont="1" applyBorder="1"/>
    <xf numFmtId="43" fontId="0" fillId="0" borderId="0" xfId="0" applyNumberFormat="1"/>
    <xf numFmtId="164" fontId="12" fillId="3" borderId="0" xfId="0" applyNumberFormat="1" applyFont="1" applyFill="1"/>
    <xf numFmtId="0" fontId="1" fillId="3" borderId="0" xfId="0" applyFont="1" applyFill="1"/>
    <xf numFmtId="4" fontId="1" fillId="3" borderId="0" xfId="0" applyNumberFormat="1" applyFont="1" applyFill="1"/>
    <xf numFmtId="0" fontId="0" fillId="3" borderId="0" xfId="0" applyFill="1"/>
    <xf numFmtId="4" fontId="0" fillId="3" borderId="0" xfId="0" applyNumberFormat="1" applyFill="1"/>
    <xf numFmtId="0" fontId="0" fillId="0" borderId="0" xfId="0" applyAlignment="1">
      <alignment horizontal="center" wrapText="1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20</xdr:col>
      <xdr:colOff>325257</xdr:colOff>
      <xdr:row>42</xdr:row>
      <xdr:rowOff>57150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0" y="190500"/>
          <a:ext cx="10078857" cy="76009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5</xdr:row>
      <xdr:rowOff>0</xdr:rowOff>
    </xdr:from>
    <xdr:to>
      <xdr:col>17</xdr:col>
      <xdr:colOff>582212</xdr:colOff>
      <xdr:row>35</xdr:row>
      <xdr:rowOff>38903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0" y="952500"/>
          <a:ext cx="8507012" cy="575390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15</xdr:col>
      <xdr:colOff>286896</xdr:colOff>
      <xdr:row>30</xdr:row>
      <xdr:rowOff>86508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90500"/>
          <a:ext cx="8211696" cy="561100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105640</xdr:colOff>
      <xdr:row>28</xdr:row>
      <xdr:rowOff>114987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6201640" cy="492511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7</xdr:row>
      <xdr:rowOff>0</xdr:rowOff>
    </xdr:from>
    <xdr:to>
      <xdr:col>12</xdr:col>
      <xdr:colOff>115167</xdr:colOff>
      <xdr:row>32</xdr:row>
      <xdr:rowOff>162612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333500"/>
          <a:ext cx="6211167" cy="492511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</xdr:row>
      <xdr:rowOff>0</xdr:rowOff>
    </xdr:from>
    <xdr:to>
      <xdr:col>20</xdr:col>
      <xdr:colOff>239009</xdr:colOff>
      <xdr:row>31</xdr:row>
      <xdr:rowOff>19850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0" y="190500"/>
          <a:ext cx="6335009" cy="5734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3"/>
  <sheetViews>
    <sheetView tabSelected="1" topLeftCell="N61" zoomScaleNormal="100" workbookViewId="0">
      <selection activeCell="S94" sqref="S94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1.7109375" style="7" customWidth="1"/>
    <col min="7" max="7" width="12.28515625" customWidth="1"/>
    <col min="8" max="8" width="10.85546875" customWidth="1"/>
    <col min="9" max="9" width="11.85546875" customWidth="1"/>
    <col min="10" max="10" width="13.570312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12.140625" customWidth="1"/>
    <col min="21" max="21" width="23.85546875" customWidth="1"/>
    <col min="23" max="23" width="19" customWidth="1"/>
    <col min="24" max="24" width="13.5703125" customWidth="1"/>
    <col min="25" max="25" width="16.28515625" customWidth="1"/>
    <col min="26" max="26" width="18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8" t="s">
        <v>11</v>
      </c>
      <c r="H1" s="8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s="1" customFormat="1" ht="36" customHeight="1" x14ac:dyDescent="0.25">
      <c r="A2" s="48" t="s">
        <v>36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/>
      <c r="T2"/>
    </row>
    <row r="3" spans="1:20" s="45" customFormat="1" x14ac:dyDescent="0.25">
      <c r="A3" s="43">
        <f t="shared" ref="A3:A9" si="0">N3</f>
        <v>0</v>
      </c>
      <c r="B3" s="43">
        <f t="shared" ref="B3:B9" si="1">Q3</f>
        <v>1159</v>
      </c>
      <c r="C3" s="43">
        <f>B3*1.2</f>
        <v>1390.8</v>
      </c>
      <c r="D3" s="43">
        <f t="shared" ref="D3:D9" si="2">C3*1.2</f>
        <v>1668.9599999999998</v>
      </c>
      <c r="E3" s="44">
        <f t="shared" ref="E3:E9" si="3">R3</f>
        <v>13474400</v>
      </c>
      <c r="F3" s="43">
        <f t="shared" ref="F3:F9" si="4">ROUND((E3/B3),0)</f>
        <v>11626</v>
      </c>
      <c r="G3" s="43">
        <f t="shared" ref="G3:G9" si="5">ROUND((E3/C3),0)</f>
        <v>9688</v>
      </c>
      <c r="H3" s="43">
        <f t="shared" ref="H3:H9" si="6">ROUND((E3/D3),0)</f>
        <v>8074</v>
      </c>
      <c r="I3" s="43" t="e">
        <f>#REF!</f>
        <v>#REF!</v>
      </c>
      <c r="J3" s="43">
        <f t="shared" ref="J3:J9" si="7">S3</f>
        <v>0</v>
      </c>
      <c r="O3" s="45">
        <v>0</v>
      </c>
      <c r="P3" s="45">
        <f t="shared" ref="P3:P9" si="8">O3/1.2</f>
        <v>0</v>
      </c>
      <c r="Q3" s="45">
        <v>1159</v>
      </c>
      <c r="R3" s="46">
        <v>13474400</v>
      </c>
    </row>
    <row r="4" spans="1:20" s="45" customFormat="1" x14ac:dyDescent="0.25">
      <c r="A4" s="43">
        <f t="shared" si="0"/>
        <v>0</v>
      </c>
      <c r="B4" s="43">
        <f t="shared" si="1"/>
        <v>807</v>
      </c>
      <c r="C4" s="43">
        <f t="shared" ref="C4:C9" si="9">B4*1.2</f>
        <v>968.4</v>
      </c>
      <c r="D4" s="43">
        <f t="shared" si="2"/>
        <v>1162.08</v>
      </c>
      <c r="E4" s="44">
        <f t="shared" si="3"/>
        <v>8731500</v>
      </c>
      <c r="F4" s="43">
        <f t="shared" si="4"/>
        <v>10820</v>
      </c>
      <c r="G4" s="43">
        <f t="shared" si="5"/>
        <v>9016</v>
      </c>
      <c r="H4" s="43">
        <f t="shared" si="6"/>
        <v>7514</v>
      </c>
      <c r="I4" s="43" t="e">
        <f>#REF!</f>
        <v>#REF!</v>
      </c>
      <c r="J4" s="43">
        <f t="shared" si="7"/>
        <v>0</v>
      </c>
      <c r="O4" s="45">
        <v>0</v>
      </c>
      <c r="P4" s="45">
        <f t="shared" si="8"/>
        <v>0</v>
      </c>
      <c r="Q4" s="45">
        <v>807</v>
      </c>
      <c r="R4" s="46">
        <v>8731500</v>
      </c>
    </row>
    <row r="5" spans="1:20" x14ac:dyDescent="0.25">
      <c r="A5" s="4">
        <f t="shared" si="0"/>
        <v>0</v>
      </c>
      <c r="B5" s="4">
        <f t="shared" si="1"/>
        <v>0</v>
      </c>
      <c r="C5" s="4">
        <f t="shared" si="9"/>
        <v>0</v>
      </c>
      <c r="D5" s="4">
        <f t="shared" si="2"/>
        <v>0</v>
      </c>
      <c r="E5" s="5">
        <f t="shared" si="3"/>
        <v>0</v>
      </c>
      <c r="F5" s="9" t="e">
        <f t="shared" si="4"/>
        <v>#DIV/0!</v>
      </c>
      <c r="G5" s="9" t="e">
        <f t="shared" si="5"/>
        <v>#DIV/0!</v>
      </c>
      <c r="H5" s="9" t="e">
        <f t="shared" si="6"/>
        <v>#DIV/0!</v>
      </c>
      <c r="I5" s="4" t="e">
        <f>#REF!</f>
        <v>#REF!</v>
      </c>
      <c r="J5" s="4">
        <f t="shared" si="7"/>
        <v>0</v>
      </c>
      <c r="O5">
        <v>0</v>
      </c>
      <c r="P5">
        <f t="shared" si="8"/>
        <v>0</v>
      </c>
      <c r="Q5">
        <f t="shared" ref="Q5:Q9" si="10">P5/1.2</f>
        <v>0</v>
      </c>
      <c r="R5" s="2">
        <v>0</v>
      </c>
    </row>
    <row r="6" spans="1:20" x14ac:dyDescent="0.25">
      <c r="A6" s="4">
        <f t="shared" si="0"/>
        <v>0</v>
      </c>
      <c r="B6" s="4">
        <f t="shared" si="1"/>
        <v>0</v>
      </c>
      <c r="C6" s="4">
        <f t="shared" si="9"/>
        <v>0</v>
      </c>
      <c r="D6" s="4">
        <f t="shared" si="2"/>
        <v>0</v>
      </c>
      <c r="E6" s="5">
        <f t="shared" si="3"/>
        <v>0</v>
      </c>
      <c r="F6" s="9" t="e">
        <f t="shared" si="4"/>
        <v>#DIV/0!</v>
      </c>
      <c r="G6" s="9" t="e">
        <f t="shared" si="5"/>
        <v>#DIV/0!</v>
      </c>
      <c r="H6" s="9" t="e">
        <f t="shared" si="6"/>
        <v>#DIV/0!</v>
      </c>
      <c r="I6" s="4" t="e">
        <f>#REF!</f>
        <v>#REF!</v>
      </c>
      <c r="J6" s="4">
        <f t="shared" si="7"/>
        <v>0</v>
      </c>
      <c r="O6">
        <v>0</v>
      </c>
      <c r="P6">
        <f t="shared" si="8"/>
        <v>0</v>
      </c>
      <c r="Q6">
        <f t="shared" si="10"/>
        <v>0</v>
      </c>
      <c r="R6" s="2">
        <v>0</v>
      </c>
    </row>
    <row r="7" spans="1:20" x14ac:dyDescent="0.25">
      <c r="A7" s="4">
        <f t="shared" si="0"/>
        <v>0</v>
      </c>
      <c r="B7" s="4">
        <f t="shared" si="1"/>
        <v>0</v>
      </c>
      <c r="C7" s="4">
        <f t="shared" si="9"/>
        <v>0</v>
      </c>
      <c r="D7" s="4">
        <f t="shared" si="2"/>
        <v>0</v>
      </c>
      <c r="E7" s="5">
        <f t="shared" si="3"/>
        <v>0</v>
      </c>
      <c r="F7" s="9" t="e">
        <f t="shared" si="4"/>
        <v>#DIV/0!</v>
      </c>
      <c r="G7" s="9" t="e">
        <f t="shared" si="5"/>
        <v>#DIV/0!</v>
      </c>
      <c r="H7" s="9" t="e">
        <f t="shared" si="6"/>
        <v>#DIV/0!</v>
      </c>
      <c r="I7" s="4" t="e">
        <f>#REF!</f>
        <v>#REF!</v>
      </c>
      <c r="J7" s="4">
        <f t="shared" si="7"/>
        <v>0</v>
      </c>
      <c r="O7">
        <v>0</v>
      </c>
      <c r="P7">
        <f t="shared" si="8"/>
        <v>0</v>
      </c>
      <c r="Q7">
        <f t="shared" si="10"/>
        <v>0</v>
      </c>
      <c r="R7" s="2">
        <v>0</v>
      </c>
    </row>
    <row r="8" spans="1:20" x14ac:dyDescent="0.25">
      <c r="A8" s="4">
        <f t="shared" si="0"/>
        <v>0</v>
      </c>
      <c r="B8" s="4">
        <f t="shared" si="1"/>
        <v>0</v>
      </c>
      <c r="C8" s="4">
        <f t="shared" si="9"/>
        <v>0</v>
      </c>
      <c r="D8" s="4">
        <f t="shared" si="2"/>
        <v>0</v>
      </c>
      <c r="E8" s="5">
        <f t="shared" si="3"/>
        <v>0</v>
      </c>
      <c r="F8" s="9" t="e">
        <f t="shared" si="4"/>
        <v>#DIV/0!</v>
      </c>
      <c r="G8" s="9" t="e">
        <f t="shared" si="5"/>
        <v>#DIV/0!</v>
      </c>
      <c r="H8" s="9" t="e">
        <f t="shared" si="6"/>
        <v>#DIV/0!</v>
      </c>
      <c r="I8" s="4" t="e">
        <f>#REF!</f>
        <v>#REF!</v>
      </c>
      <c r="J8" s="4">
        <f t="shared" si="7"/>
        <v>0</v>
      </c>
      <c r="O8">
        <v>0</v>
      </c>
      <c r="P8">
        <f t="shared" si="8"/>
        <v>0</v>
      </c>
      <c r="Q8">
        <f t="shared" si="10"/>
        <v>0</v>
      </c>
      <c r="R8" s="2">
        <v>0</v>
      </c>
    </row>
    <row r="9" spans="1:20" x14ac:dyDescent="0.25">
      <c r="A9" s="4">
        <f t="shared" si="0"/>
        <v>0</v>
      </c>
      <c r="B9" s="4">
        <f t="shared" si="1"/>
        <v>0</v>
      </c>
      <c r="C9" s="4">
        <f t="shared" si="9"/>
        <v>0</v>
      </c>
      <c r="D9" s="4">
        <f t="shared" si="2"/>
        <v>0</v>
      </c>
      <c r="E9" s="5">
        <f t="shared" si="3"/>
        <v>0</v>
      </c>
      <c r="F9" s="9" t="e">
        <f t="shared" si="4"/>
        <v>#DIV/0!</v>
      </c>
      <c r="G9" s="9" t="e">
        <f t="shared" si="5"/>
        <v>#DIV/0!</v>
      </c>
      <c r="H9" s="9" t="e">
        <f t="shared" si="6"/>
        <v>#DIV/0!</v>
      </c>
      <c r="I9" s="4" t="e">
        <f>#REF!</f>
        <v>#REF!</v>
      </c>
      <c r="J9" s="4">
        <f t="shared" si="7"/>
        <v>0</v>
      </c>
      <c r="O9">
        <v>0</v>
      </c>
      <c r="P9">
        <f t="shared" si="8"/>
        <v>0</v>
      </c>
      <c r="Q9">
        <f t="shared" si="10"/>
        <v>0</v>
      </c>
      <c r="R9" s="2">
        <v>0</v>
      </c>
    </row>
    <row r="10" spans="1:20" x14ac:dyDescent="0.25">
      <c r="A10" s="4">
        <f t="shared" ref="A10:A14" si="11">N10</f>
        <v>0</v>
      </c>
      <c r="B10" s="4">
        <f t="shared" ref="B10:B14" si="12">Q10</f>
        <v>0</v>
      </c>
      <c r="C10" s="4">
        <f t="shared" ref="C10:C14" si="13">B10*1.2</f>
        <v>0</v>
      </c>
      <c r="D10" s="4">
        <f t="shared" ref="D10:D14" si="14">C10*1.2</f>
        <v>0</v>
      </c>
      <c r="E10" s="5">
        <f t="shared" ref="E10:E14" si="15">R10</f>
        <v>0</v>
      </c>
      <c r="F10" s="9" t="e">
        <f t="shared" ref="F10:F14" si="16">ROUND((E10/B10),0)</f>
        <v>#DIV/0!</v>
      </c>
      <c r="G10" s="9" t="e">
        <f t="shared" ref="G10:G14" si="17">ROUND((E10/C10),0)</f>
        <v>#DIV/0!</v>
      </c>
      <c r="H10" s="9" t="e">
        <f t="shared" ref="H10:H14" si="18">ROUND((E10/D10),0)</f>
        <v>#DIV/0!</v>
      </c>
      <c r="I10" s="4" t="e">
        <f>#REF!</f>
        <v>#REF!</v>
      </c>
      <c r="J10" s="4">
        <f t="shared" ref="J10:J14" si="19">S10</f>
        <v>0</v>
      </c>
      <c r="O10">
        <v>0</v>
      </c>
      <c r="P10">
        <f t="shared" ref="P10:Q14" si="20">O10/1.2</f>
        <v>0</v>
      </c>
      <c r="Q10">
        <f t="shared" si="20"/>
        <v>0</v>
      </c>
      <c r="R10" s="2">
        <v>0</v>
      </c>
    </row>
    <row r="11" spans="1:20" x14ac:dyDescent="0.25">
      <c r="A11" s="4">
        <f t="shared" si="11"/>
        <v>0</v>
      </c>
      <c r="B11" s="4">
        <f t="shared" si="12"/>
        <v>0</v>
      </c>
      <c r="C11" s="4">
        <f t="shared" si="13"/>
        <v>0</v>
      </c>
      <c r="D11" s="4">
        <f t="shared" si="14"/>
        <v>0</v>
      </c>
      <c r="E11" s="5">
        <f t="shared" si="15"/>
        <v>0</v>
      </c>
      <c r="F11" s="9" t="e">
        <f t="shared" si="16"/>
        <v>#DIV/0!</v>
      </c>
      <c r="G11" s="9" t="e">
        <f t="shared" si="17"/>
        <v>#DIV/0!</v>
      </c>
      <c r="H11" s="9" t="e">
        <f t="shared" si="18"/>
        <v>#DIV/0!</v>
      </c>
      <c r="I11" s="4" t="e">
        <f>#REF!</f>
        <v>#REF!</v>
      </c>
      <c r="J11" s="4">
        <f t="shared" si="19"/>
        <v>0</v>
      </c>
      <c r="O11">
        <v>0</v>
      </c>
      <c r="P11">
        <f t="shared" si="20"/>
        <v>0</v>
      </c>
      <c r="Q11">
        <f t="shared" si="20"/>
        <v>0</v>
      </c>
      <c r="R11" s="2">
        <v>0</v>
      </c>
    </row>
    <row r="12" spans="1:20" x14ac:dyDescent="0.25">
      <c r="A12" s="4">
        <f t="shared" si="11"/>
        <v>0</v>
      </c>
      <c r="B12" s="4">
        <f t="shared" si="12"/>
        <v>0</v>
      </c>
      <c r="C12" s="4">
        <f t="shared" si="13"/>
        <v>0</v>
      </c>
      <c r="D12" s="4">
        <f t="shared" si="14"/>
        <v>0</v>
      </c>
      <c r="E12" s="5">
        <f t="shared" si="15"/>
        <v>0</v>
      </c>
      <c r="F12" s="9" t="e">
        <f t="shared" si="16"/>
        <v>#DIV/0!</v>
      </c>
      <c r="G12" s="9" t="e">
        <f t="shared" si="17"/>
        <v>#DIV/0!</v>
      </c>
      <c r="H12" s="9" t="e">
        <f t="shared" si="18"/>
        <v>#DIV/0!</v>
      </c>
      <c r="I12" s="4" t="e">
        <f>#REF!</f>
        <v>#REF!</v>
      </c>
      <c r="J12" s="4">
        <f t="shared" si="19"/>
        <v>0</v>
      </c>
      <c r="O12">
        <v>0</v>
      </c>
      <c r="P12">
        <f t="shared" si="20"/>
        <v>0</v>
      </c>
      <c r="Q12">
        <f t="shared" si="20"/>
        <v>0</v>
      </c>
      <c r="R12" s="2">
        <v>0</v>
      </c>
    </row>
    <row r="13" spans="1:20" x14ac:dyDescent="0.25">
      <c r="A13" s="4">
        <f t="shared" ref="A13" si="21">N13</f>
        <v>0</v>
      </c>
      <c r="B13" s="4">
        <f t="shared" ref="B13" si="22">Q13</f>
        <v>0</v>
      </c>
      <c r="C13" s="4">
        <f t="shared" ref="C13" si="23">B13*1.2</f>
        <v>0</v>
      </c>
      <c r="D13" s="4">
        <f t="shared" ref="D13" si="24">C13*1.2</f>
        <v>0</v>
      </c>
      <c r="E13" s="5">
        <f t="shared" ref="E13" si="25">R13</f>
        <v>0</v>
      </c>
      <c r="F13" s="9" t="e">
        <f t="shared" ref="F13" si="26">ROUND((E13/B13),0)</f>
        <v>#DIV/0!</v>
      </c>
      <c r="G13" s="9" t="e">
        <f t="shared" ref="G13" si="27">ROUND((E13/C13),0)</f>
        <v>#DIV/0!</v>
      </c>
      <c r="H13" s="9" t="e">
        <f t="shared" ref="H13" si="28">ROUND((E13/D13),0)</f>
        <v>#DIV/0!</v>
      </c>
      <c r="I13" s="4" t="e">
        <f>#REF!</f>
        <v>#REF!</v>
      </c>
      <c r="J13" s="4">
        <f t="shared" ref="J13" si="29">S13</f>
        <v>0</v>
      </c>
      <c r="O13">
        <v>0</v>
      </c>
      <c r="P13">
        <f t="shared" ref="P13" si="30">O13/1.2</f>
        <v>0</v>
      </c>
      <c r="Q13">
        <f t="shared" ref="Q13" si="31">P13/1.2</f>
        <v>0</v>
      </c>
      <c r="R13" s="2">
        <v>0</v>
      </c>
    </row>
    <row r="14" spans="1:20" x14ac:dyDescent="0.25">
      <c r="A14" s="4">
        <f t="shared" si="11"/>
        <v>0</v>
      </c>
      <c r="B14" s="4">
        <f t="shared" si="12"/>
        <v>0</v>
      </c>
      <c r="C14" s="4">
        <f t="shared" si="13"/>
        <v>0</v>
      </c>
      <c r="D14" s="4">
        <f t="shared" si="14"/>
        <v>0</v>
      </c>
      <c r="E14" s="5">
        <f t="shared" si="15"/>
        <v>0</v>
      </c>
      <c r="F14" s="9" t="e">
        <f t="shared" si="16"/>
        <v>#DIV/0!</v>
      </c>
      <c r="G14" s="9" t="e">
        <f t="shared" si="17"/>
        <v>#DIV/0!</v>
      </c>
      <c r="H14" s="9" t="e">
        <f t="shared" si="18"/>
        <v>#DIV/0!</v>
      </c>
      <c r="I14" s="4" t="e">
        <f>#REF!</f>
        <v>#REF!</v>
      </c>
      <c r="J14" s="4">
        <f t="shared" si="19"/>
        <v>0</v>
      </c>
      <c r="O14">
        <v>0</v>
      </c>
      <c r="P14">
        <f t="shared" si="20"/>
        <v>0</v>
      </c>
      <c r="Q14">
        <f t="shared" si="20"/>
        <v>0</v>
      </c>
      <c r="R14" s="2">
        <v>0</v>
      </c>
    </row>
    <row r="15" spans="1:20" ht="36.75" customHeight="1" x14ac:dyDescent="0.25">
      <c r="A15" s="48" t="s">
        <v>37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</row>
    <row r="16" spans="1:20" s="45" customFormat="1" x14ac:dyDescent="0.25">
      <c r="A16" s="43">
        <f t="shared" ref="A16:A25" si="32">N16</f>
        <v>0</v>
      </c>
      <c r="B16" s="43">
        <f t="shared" ref="B16:B25" si="33">Q16</f>
        <v>864</v>
      </c>
      <c r="C16" s="43">
        <f t="shared" ref="C16:C25" si="34">B16*1.2</f>
        <v>1036.8</v>
      </c>
      <c r="D16" s="43">
        <f t="shared" ref="D16:D25" si="35">C16*1.2</f>
        <v>1244.1599999999999</v>
      </c>
      <c r="E16" s="44">
        <f t="shared" ref="E16:E25" si="36">R16</f>
        <v>11500000</v>
      </c>
      <c r="F16" s="43">
        <f t="shared" ref="F16:F25" si="37">ROUND((E16/B16),0)</f>
        <v>13310</v>
      </c>
      <c r="G16" s="43">
        <f t="shared" ref="G16:G25" si="38">ROUND((E16/C16),0)</f>
        <v>11092</v>
      </c>
      <c r="H16" s="43">
        <f t="shared" ref="H16:H25" si="39">ROUND((E16/D16),0)</f>
        <v>9243</v>
      </c>
      <c r="I16" s="43" t="e">
        <f>#REF!</f>
        <v>#REF!</v>
      </c>
      <c r="J16" s="43">
        <f t="shared" ref="J16:J25" si="40">S16</f>
        <v>0</v>
      </c>
      <c r="O16" s="45">
        <v>0</v>
      </c>
      <c r="P16" s="45">
        <f t="shared" ref="P16:Q25" si="41">O16/1.2</f>
        <v>0</v>
      </c>
      <c r="Q16" s="45">
        <v>864</v>
      </c>
      <c r="R16" s="46">
        <v>11500000</v>
      </c>
    </row>
    <row r="17" spans="1:25" x14ac:dyDescent="0.25">
      <c r="A17" s="4">
        <f t="shared" si="32"/>
        <v>0</v>
      </c>
      <c r="B17" s="4">
        <f t="shared" si="33"/>
        <v>870</v>
      </c>
      <c r="C17" s="4">
        <f t="shared" si="34"/>
        <v>1044</v>
      </c>
      <c r="D17" s="4">
        <f t="shared" si="35"/>
        <v>1252.8</v>
      </c>
      <c r="E17" s="5">
        <f t="shared" si="36"/>
        <v>9500000</v>
      </c>
      <c r="F17" s="9">
        <f t="shared" si="37"/>
        <v>10920</v>
      </c>
      <c r="G17" s="9">
        <f t="shared" si="38"/>
        <v>9100</v>
      </c>
      <c r="H17" s="9">
        <f t="shared" si="39"/>
        <v>7583</v>
      </c>
      <c r="I17" s="4" t="e">
        <f>#REF!</f>
        <v>#REF!</v>
      </c>
      <c r="J17" s="4">
        <f t="shared" si="40"/>
        <v>0</v>
      </c>
      <c r="O17">
        <v>0</v>
      </c>
      <c r="P17">
        <f t="shared" si="41"/>
        <v>0</v>
      </c>
      <c r="Q17">
        <v>870</v>
      </c>
      <c r="R17" s="2">
        <v>9500000</v>
      </c>
    </row>
    <row r="18" spans="1:25" x14ac:dyDescent="0.25">
      <c r="A18" s="4">
        <f t="shared" si="32"/>
        <v>0</v>
      </c>
      <c r="B18" s="4">
        <f t="shared" si="33"/>
        <v>1029</v>
      </c>
      <c r="C18" s="4">
        <f t="shared" si="34"/>
        <v>1234.8</v>
      </c>
      <c r="D18" s="4">
        <f t="shared" si="35"/>
        <v>1481.76</v>
      </c>
      <c r="E18" s="5">
        <f t="shared" si="36"/>
        <v>12000000</v>
      </c>
      <c r="F18" s="9">
        <f t="shared" si="37"/>
        <v>11662</v>
      </c>
      <c r="G18" s="9">
        <f t="shared" si="38"/>
        <v>9718</v>
      </c>
      <c r="H18" s="9">
        <f t="shared" si="39"/>
        <v>8098</v>
      </c>
      <c r="I18" s="4" t="e">
        <f>#REF!</f>
        <v>#REF!</v>
      </c>
      <c r="J18" s="4">
        <f t="shared" si="40"/>
        <v>0</v>
      </c>
      <c r="O18">
        <v>0</v>
      </c>
      <c r="P18">
        <f t="shared" si="41"/>
        <v>0</v>
      </c>
      <c r="Q18">
        <v>1029</v>
      </c>
      <c r="R18" s="2">
        <v>12000000</v>
      </c>
    </row>
    <row r="19" spans="1:25" x14ac:dyDescent="0.25">
      <c r="A19" s="4">
        <f t="shared" ref="A19:A22" si="42">N19</f>
        <v>0</v>
      </c>
      <c r="B19" s="4">
        <f t="shared" ref="B19:B22" si="43">Q19</f>
        <v>1251</v>
      </c>
      <c r="C19" s="4">
        <f t="shared" ref="C19:C22" si="44">B19*1.2</f>
        <v>1501.2</v>
      </c>
      <c r="D19" s="4">
        <f t="shared" ref="D19:D22" si="45">C19*1.2</f>
        <v>1801.44</v>
      </c>
      <c r="E19" s="5">
        <f t="shared" ref="E19:E22" si="46">R19</f>
        <v>16500000</v>
      </c>
      <c r="F19" s="9">
        <f t="shared" ref="F19:F22" si="47">ROUND((E19/B19),0)</f>
        <v>13189</v>
      </c>
      <c r="G19" s="9">
        <f t="shared" ref="G19:G22" si="48">ROUND((E19/C19),0)</f>
        <v>10991</v>
      </c>
      <c r="H19" s="9">
        <f t="shared" ref="H19:H22" si="49">ROUND((E19/D19),0)</f>
        <v>9159</v>
      </c>
      <c r="I19" s="4" t="e">
        <f>#REF!</f>
        <v>#REF!</v>
      </c>
      <c r="J19" s="4">
        <f t="shared" ref="J19:J22" si="50">S19</f>
        <v>0</v>
      </c>
      <c r="O19">
        <v>0</v>
      </c>
      <c r="P19">
        <f t="shared" ref="P19:P22" si="51">O19/1.2</f>
        <v>0</v>
      </c>
      <c r="Q19">
        <v>1251</v>
      </c>
      <c r="R19" s="2">
        <v>16500000</v>
      </c>
    </row>
    <row r="20" spans="1:25" s="45" customFormat="1" x14ac:dyDescent="0.25">
      <c r="A20" s="43">
        <f t="shared" si="42"/>
        <v>0</v>
      </c>
      <c r="B20" s="43">
        <f t="shared" si="43"/>
        <v>763</v>
      </c>
      <c r="C20" s="43">
        <f t="shared" si="44"/>
        <v>915.6</v>
      </c>
      <c r="D20" s="43">
        <f t="shared" si="45"/>
        <v>1098.72</v>
      </c>
      <c r="E20" s="44">
        <f t="shared" si="46"/>
        <v>12500000</v>
      </c>
      <c r="F20" s="43">
        <f t="shared" si="47"/>
        <v>16383</v>
      </c>
      <c r="G20" s="43">
        <f t="shared" si="48"/>
        <v>13652</v>
      </c>
      <c r="H20" s="43">
        <f t="shared" si="49"/>
        <v>11377</v>
      </c>
      <c r="I20" s="43" t="e">
        <f>#REF!</f>
        <v>#REF!</v>
      </c>
      <c r="J20" s="43">
        <f t="shared" si="50"/>
        <v>0</v>
      </c>
      <c r="O20" s="45">
        <v>0</v>
      </c>
      <c r="P20" s="45">
        <f t="shared" si="51"/>
        <v>0</v>
      </c>
      <c r="Q20" s="45">
        <v>763</v>
      </c>
      <c r="R20" s="46">
        <v>12500000</v>
      </c>
    </row>
    <row r="21" spans="1:25" x14ac:dyDescent="0.25">
      <c r="A21" s="4">
        <f t="shared" si="42"/>
        <v>0</v>
      </c>
      <c r="B21" s="4">
        <f t="shared" si="43"/>
        <v>0</v>
      </c>
      <c r="C21" s="4">
        <f t="shared" si="44"/>
        <v>0</v>
      </c>
      <c r="D21" s="4">
        <f t="shared" si="45"/>
        <v>0</v>
      </c>
      <c r="E21" s="5">
        <f t="shared" si="46"/>
        <v>0</v>
      </c>
      <c r="F21" s="9" t="e">
        <f t="shared" si="47"/>
        <v>#DIV/0!</v>
      </c>
      <c r="G21" s="9" t="e">
        <f t="shared" si="48"/>
        <v>#DIV/0!</v>
      </c>
      <c r="H21" s="9" t="e">
        <f t="shared" si="49"/>
        <v>#DIV/0!</v>
      </c>
      <c r="I21" s="4" t="e">
        <f>#REF!</f>
        <v>#REF!</v>
      </c>
      <c r="J21" s="4">
        <f t="shared" si="50"/>
        <v>0</v>
      </c>
      <c r="O21">
        <v>0</v>
      </c>
      <c r="P21">
        <f t="shared" si="51"/>
        <v>0</v>
      </c>
      <c r="Q21">
        <f t="shared" ref="Q21:Q22" si="52">P21/1.2</f>
        <v>0</v>
      </c>
      <c r="R21" s="2">
        <v>0</v>
      </c>
    </row>
    <row r="22" spans="1:25" x14ac:dyDescent="0.25">
      <c r="A22" s="4">
        <f t="shared" si="42"/>
        <v>0</v>
      </c>
      <c r="B22" s="4">
        <f t="shared" si="43"/>
        <v>0</v>
      </c>
      <c r="C22" s="4">
        <f t="shared" si="44"/>
        <v>0</v>
      </c>
      <c r="D22" s="4">
        <f t="shared" si="45"/>
        <v>0</v>
      </c>
      <c r="E22" s="5">
        <f t="shared" si="46"/>
        <v>0</v>
      </c>
      <c r="F22" s="9" t="e">
        <f t="shared" si="47"/>
        <v>#DIV/0!</v>
      </c>
      <c r="G22" s="9" t="e">
        <f t="shared" si="48"/>
        <v>#DIV/0!</v>
      </c>
      <c r="H22" s="9" t="e">
        <f t="shared" si="49"/>
        <v>#DIV/0!</v>
      </c>
      <c r="I22" s="4" t="e">
        <f>#REF!</f>
        <v>#REF!</v>
      </c>
      <c r="J22" s="4">
        <f t="shared" si="50"/>
        <v>0</v>
      </c>
      <c r="O22">
        <v>0</v>
      </c>
      <c r="P22">
        <f t="shared" si="51"/>
        <v>0</v>
      </c>
      <c r="Q22">
        <f t="shared" si="52"/>
        <v>0</v>
      </c>
      <c r="R22" s="2">
        <v>0</v>
      </c>
    </row>
    <row r="23" spans="1:25" x14ac:dyDescent="0.25">
      <c r="A23" s="4">
        <f t="shared" ref="A23" si="53">N23</f>
        <v>0</v>
      </c>
      <c r="B23" s="4">
        <f t="shared" ref="B23" si="54">Q23</f>
        <v>0</v>
      </c>
      <c r="C23" s="4">
        <f t="shared" ref="C23" si="55">B23*1.2</f>
        <v>0</v>
      </c>
      <c r="D23" s="4">
        <f t="shared" ref="D23" si="56">C23*1.2</f>
        <v>0</v>
      </c>
      <c r="E23" s="5">
        <f t="shared" ref="E23" si="57">R23</f>
        <v>0</v>
      </c>
      <c r="F23" s="9" t="e">
        <f t="shared" ref="F23" si="58">ROUND((E23/B23),0)</f>
        <v>#DIV/0!</v>
      </c>
      <c r="G23" s="9" t="e">
        <f t="shared" ref="G23" si="59">ROUND((E23/C23),0)</f>
        <v>#DIV/0!</v>
      </c>
      <c r="H23" s="9" t="e">
        <f t="shared" ref="H23" si="60">ROUND((E23/D23),0)</f>
        <v>#DIV/0!</v>
      </c>
      <c r="I23" s="4" t="e">
        <f>#REF!</f>
        <v>#REF!</v>
      </c>
      <c r="J23" s="4">
        <f t="shared" ref="J23" si="61">S23</f>
        <v>0</v>
      </c>
      <c r="O23">
        <v>0</v>
      </c>
      <c r="P23">
        <f t="shared" ref="P23" si="62">O23/1.2</f>
        <v>0</v>
      </c>
      <c r="Q23">
        <f t="shared" ref="Q23" si="63">P23/1.2</f>
        <v>0</v>
      </c>
      <c r="R23" s="2">
        <v>0</v>
      </c>
    </row>
    <row r="24" spans="1:25" x14ac:dyDescent="0.25">
      <c r="A24" s="4">
        <f t="shared" si="32"/>
        <v>0</v>
      </c>
      <c r="B24" s="4">
        <f t="shared" si="33"/>
        <v>0</v>
      </c>
      <c r="C24" s="4">
        <f t="shared" si="34"/>
        <v>0</v>
      </c>
      <c r="D24" s="4">
        <f t="shared" si="35"/>
        <v>0</v>
      </c>
      <c r="E24" s="5">
        <f t="shared" si="36"/>
        <v>0</v>
      </c>
      <c r="F24" s="9" t="e">
        <f t="shared" si="37"/>
        <v>#DIV/0!</v>
      </c>
      <c r="G24" s="9" t="e">
        <f t="shared" si="38"/>
        <v>#DIV/0!</v>
      </c>
      <c r="H24" s="9" t="e">
        <f t="shared" si="39"/>
        <v>#DIV/0!</v>
      </c>
      <c r="I24" s="4" t="e">
        <f>#REF!</f>
        <v>#REF!</v>
      </c>
      <c r="J24" s="4">
        <f t="shared" si="40"/>
        <v>0</v>
      </c>
      <c r="O24">
        <v>0</v>
      </c>
      <c r="P24">
        <f t="shared" si="41"/>
        <v>0</v>
      </c>
      <c r="Q24">
        <f t="shared" si="41"/>
        <v>0</v>
      </c>
      <c r="R24" s="2">
        <v>0</v>
      </c>
      <c r="W24" t="s">
        <v>46</v>
      </c>
    </row>
    <row r="25" spans="1:25" x14ac:dyDescent="0.25">
      <c r="A25" s="4">
        <f t="shared" si="32"/>
        <v>0</v>
      </c>
      <c r="B25" s="4">
        <f t="shared" si="33"/>
        <v>0</v>
      </c>
      <c r="C25" s="4">
        <f t="shared" si="34"/>
        <v>0</v>
      </c>
      <c r="D25" s="4">
        <f t="shared" si="35"/>
        <v>0</v>
      </c>
      <c r="E25" s="5">
        <f t="shared" si="36"/>
        <v>0</v>
      </c>
      <c r="F25" s="9" t="e">
        <f t="shared" si="37"/>
        <v>#DIV/0!</v>
      </c>
      <c r="G25" s="9" t="e">
        <f t="shared" si="38"/>
        <v>#DIV/0!</v>
      </c>
      <c r="H25" s="9" t="e">
        <f t="shared" si="39"/>
        <v>#DIV/0!</v>
      </c>
      <c r="I25" s="4" t="e">
        <f>#REF!</f>
        <v>#REF!</v>
      </c>
      <c r="J25" s="4">
        <f t="shared" si="40"/>
        <v>0</v>
      </c>
      <c r="O25">
        <v>0</v>
      </c>
      <c r="P25">
        <f t="shared" si="41"/>
        <v>0</v>
      </c>
      <c r="Q25">
        <f t="shared" si="41"/>
        <v>0</v>
      </c>
      <c r="R25" s="2">
        <v>0</v>
      </c>
    </row>
    <row r="26" spans="1:25" ht="15.75" x14ac:dyDescent="0.25">
      <c r="U26" s="17" t="s">
        <v>13</v>
      </c>
      <c r="V26" s="18"/>
      <c r="W26" s="19">
        <v>12000</v>
      </c>
      <c r="X26" s="20" t="s">
        <v>39</v>
      </c>
    </row>
    <row r="27" spans="1:25" ht="38.25" customHeight="1" x14ac:dyDescent="0.25">
      <c r="S27" s="10"/>
      <c r="T27" s="10"/>
      <c r="U27" s="21" t="s">
        <v>14</v>
      </c>
      <c r="V27" s="18"/>
      <c r="W27" s="19">
        <v>3000</v>
      </c>
      <c r="X27" s="22"/>
    </row>
    <row r="28" spans="1:25" ht="15.75" x14ac:dyDescent="0.25">
      <c r="H28">
        <v>1901</v>
      </c>
      <c r="S28" s="10"/>
      <c r="T28" s="10"/>
      <c r="U28" s="17" t="s">
        <v>15</v>
      </c>
      <c r="V28" s="18"/>
      <c r="W28" s="19">
        <f>W26-W27</f>
        <v>9000</v>
      </c>
      <c r="X28" s="22"/>
    </row>
    <row r="29" spans="1:25" ht="15.75" x14ac:dyDescent="0.25">
      <c r="G29" s="6"/>
      <c r="H29" s="6"/>
      <c r="S29" s="10"/>
      <c r="T29" s="10"/>
      <c r="U29" s="17" t="s">
        <v>16</v>
      </c>
      <c r="V29" s="18"/>
      <c r="W29" s="19">
        <f>W27</f>
        <v>3000</v>
      </c>
      <c r="X29" s="22"/>
    </row>
    <row r="30" spans="1:25" ht="15.75" x14ac:dyDescent="0.25">
      <c r="E30" t="s">
        <v>40</v>
      </c>
      <c r="F30" s="7">
        <v>97</v>
      </c>
      <c r="G30">
        <f>F30*10.764</f>
        <v>1044.1079999999999</v>
      </c>
      <c r="I30">
        <v>1044</v>
      </c>
      <c r="S30" s="10"/>
      <c r="T30" s="10"/>
      <c r="U30" s="17" t="s">
        <v>17</v>
      </c>
      <c r="V30" s="23"/>
      <c r="W30" s="24">
        <f>X30-X31</f>
        <v>0</v>
      </c>
      <c r="X30" s="25">
        <v>2025</v>
      </c>
    </row>
    <row r="31" spans="1:25" ht="15.75" x14ac:dyDescent="0.25">
      <c r="E31" t="s">
        <v>43</v>
      </c>
      <c r="F31" s="7">
        <v>12.57</v>
      </c>
      <c r="G31">
        <f t="shared" ref="G31:G32" si="64">F31*10.764</f>
        <v>135.30348000000001</v>
      </c>
      <c r="I31">
        <v>135</v>
      </c>
      <c r="S31" s="10"/>
      <c r="T31" s="10"/>
      <c r="U31" s="17" t="s">
        <v>18</v>
      </c>
      <c r="V31" s="23"/>
      <c r="W31" s="24">
        <f>W32-W30</f>
        <v>60</v>
      </c>
      <c r="X31" s="31">
        <v>2025</v>
      </c>
      <c r="Y31" t="s">
        <v>44</v>
      </c>
    </row>
    <row r="32" spans="1:25" ht="15.75" x14ac:dyDescent="0.25">
      <c r="E32" t="s">
        <v>41</v>
      </c>
      <c r="F32" s="7">
        <v>5.67</v>
      </c>
      <c r="G32">
        <f t="shared" si="64"/>
        <v>61.031879999999994</v>
      </c>
      <c r="I32">
        <v>61</v>
      </c>
      <c r="S32" s="10"/>
      <c r="T32" s="10"/>
      <c r="U32" s="17" t="s">
        <v>19</v>
      </c>
      <c r="V32" s="23"/>
      <c r="W32" s="24">
        <v>60</v>
      </c>
      <c r="X32" s="24"/>
    </row>
    <row r="33" spans="7:25" ht="48" customHeight="1" x14ac:dyDescent="0.25">
      <c r="G33">
        <f>SUM(G30:G32)</f>
        <v>1240.44336</v>
      </c>
      <c r="I33">
        <f>SUM(I30:I32)</f>
        <v>1240</v>
      </c>
      <c r="P33" s="49" t="s">
        <v>42</v>
      </c>
      <c r="Q33" s="49"/>
      <c r="R33" s="49"/>
      <c r="S33" s="49"/>
      <c r="T33" s="50"/>
      <c r="U33" s="21" t="s">
        <v>20</v>
      </c>
      <c r="V33" s="23"/>
      <c r="W33" s="24">
        <f>90*W30/W32</f>
        <v>0</v>
      </c>
      <c r="X33" s="24"/>
    </row>
    <row r="34" spans="7:25" ht="15.75" x14ac:dyDescent="0.25">
      <c r="U34" s="17"/>
      <c r="V34" s="26"/>
      <c r="W34" s="27">
        <v>0</v>
      </c>
      <c r="X34" s="27"/>
    </row>
    <row r="35" spans="7:25" ht="15.75" x14ac:dyDescent="0.25">
      <c r="P35" s="14" t="s">
        <v>31</v>
      </c>
      <c r="Q35" s="14" t="s">
        <v>32</v>
      </c>
      <c r="R35" s="14" t="s">
        <v>33</v>
      </c>
      <c r="S35" s="14" t="s">
        <v>34</v>
      </c>
      <c r="T35" s="12"/>
      <c r="U35" s="17" t="s">
        <v>21</v>
      </c>
      <c r="V35" s="18"/>
      <c r="W35" s="19">
        <f>W29*W34</f>
        <v>0</v>
      </c>
      <c r="X35" s="22"/>
    </row>
    <row r="36" spans="7:25" ht="15.75" x14ac:dyDescent="0.25">
      <c r="Q36">
        <f>N24</f>
        <v>0</v>
      </c>
      <c r="R36" s="15">
        <f>N22</f>
        <v>0</v>
      </c>
      <c r="S36" s="15">
        <f>R36*Q36</f>
        <v>0</v>
      </c>
      <c r="U36" s="17" t="s">
        <v>22</v>
      </c>
      <c r="V36" s="18"/>
      <c r="W36" s="19">
        <f>W29-W35</f>
        <v>3000</v>
      </c>
      <c r="X36" s="22"/>
    </row>
    <row r="37" spans="7:25" ht="15.75" x14ac:dyDescent="0.25">
      <c r="R37" s="6" t="s">
        <v>34</v>
      </c>
      <c r="S37" s="16">
        <f>SUM(S36:S36)</f>
        <v>0</v>
      </c>
      <c r="U37" s="17" t="s">
        <v>15</v>
      </c>
      <c r="V37" s="18"/>
      <c r="W37" s="19">
        <f>W28</f>
        <v>9000</v>
      </c>
      <c r="X37" s="22"/>
    </row>
    <row r="38" spans="7:25" ht="15.75" x14ac:dyDescent="0.25">
      <c r="R38" s="6" t="s">
        <v>25</v>
      </c>
      <c r="S38" s="16">
        <f>S37*90%</f>
        <v>0</v>
      </c>
      <c r="U38" s="23"/>
      <c r="V38" s="18"/>
      <c r="W38" s="19"/>
      <c r="X38" s="22"/>
    </row>
    <row r="39" spans="7:25" ht="15.75" x14ac:dyDescent="0.25">
      <c r="R39" s="6" t="s">
        <v>35</v>
      </c>
      <c r="S39" s="16">
        <f>S37*80%</f>
        <v>0</v>
      </c>
      <c r="U39" s="28" t="s">
        <v>23</v>
      </c>
      <c r="V39" s="29"/>
      <c r="W39" s="20">
        <f>W37+W36</f>
        <v>12000</v>
      </c>
      <c r="X39" s="22"/>
    </row>
    <row r="40" spans="7:25" ht="15.75" x14ac:dyDescent="0.25">
      <c r="S40" s="10"/>
      <c r="T40" s="10"/>
      <c r="U40" s="23"/>
      <c r="V40" s="23"/>
      <c r="W40" s="24"/>
      <c r="X40" s="24"/>
    </row>
    <row r="41" spans="7:25" ht="15.75" x14ac:dyDescent="0.25">
      <c r="S41" s="10"/>
      <c r="T41" s="10"/>
      <c r="U41" s="28" t="s">
        <v>38</v>
      </c>
      <c r="V41" s="30"/>
      <c r="W41" s="25">
        <v>1240</v>
      </c>
      <c r="X41" s="24" t="s">
        <v>45</v>
      </c>
    </row>
    <row r="42" spans="7:25" ht="15.75" x14ac:dyDescent="0.25">
      <c r="P42" s="13" t="s">
        <v>30</v>
      </c>
      <c r="S42" s="10"/>
      <c r="T42" s="11"/>
      <c r="U42" s="17" t="s">
        <v>24</v>
      </c>
      <c r="V42" s="31"/>
      <c r="W42" s="32">
        <f>W39*W41+X43</f>
        <v>14880000</v>
      </c>
      <c r="X42" s="33">
        <v>500000</v>
      </c>
      <c r="Y42" s="15">
        <f>X42+W42</f>
        <v>15380000</v>
      </c>
    </row>
    <row r="43" spans="7:25" ht="15.75" x14ac:dyDescent="0.25">
      <c r="S43" s="11"/>
      <c r="T43" s="10"/>
      <c r="U43" s="17" t="s">
        <v>25</v>
      </c>
      <c r="V43" s="23"/>
      <c r="W43" s="42">
        <f>W42*0.95</f>
        <v>14136000</v>
      </c>
      <c r="X43" s="35"/>
      <c r="Y43" s="41">
        <f>Y42*0.95</f>
        <v>14611000</v>
      </c>
    </row>
    <row r="44" spans="7:25" ht="15.75" x14ac:dyDescent="0.25">
      <c r="S44" s="10"/>
      <c r="T44" s="10"/>
      <c r="U44" s="17" t="s">
        <v>26</v>
      </c>
      <c r="V44" s="23"/>
      <c r="W44" s="34">
        <f>W42*0.8</f>
        <v>11904000</v>
      </c>
      <c r="X44" s="34"/>
      <c r="Y44" s="41">
        <f>Y42*0.8</f>
        <v>12304000</v>
      </c>
    </row>
    <row r="45" spans="7:25" ht="15.75" x14ac:dyDescent="0.25">
      <c r="O45" s="10"/>
      <c r="P45" s="10"/>
      <c r="Q45" s="10"/>
      <c r="R45" s="10"/>
      <c r="S45" s="10"/>
      <c r="T45" s="10"/>
      <c r="U45" s="17"/>
      <c r="V45" s="23"/>
      <c r="W45" s="36"/>
      <c r="X45" s="24"/>
    </row>
    <row r="46" spans="7:25" ht="15.75" x14ac:dyDescent="0.25">
      <c r="U46" s="37" t="s">
        <v>27</v>
      </c>
      <c r="V46" s="38"/>
      <c r="W46" s="39">
        <f>W27*W41</f>
        <v>3720000</v>
      </c>
      <c r="X46" s="39"/>
    </row>
    <row r="47" spans="7:25" ht="15.75" x14ac:dyDescent="0.25">
      <c r="U47" s="17" t="s">
        <v>28</v>
      </c>
      <c r="V47" s="23"/>
      <c r="W47" s="36"/>
      <c r="X47" s="36"/>
    </row>
    <row r="48" spans="7:25" ht="15.75" x14ac:dyDescent="0.25">
      <c r="U48" s="40" t="s">
        <v>29</v>
      </c>
      <c r="V48" s="36"/>
      <c r="W48" s="34">
        <f>W42*0.025/12</f>
        <v>31000</v>
      </c>
      <c r="X48" s="34"/>
    </row>
    <row r="52" spans="5:25" x14ac:dyDescent="0.25">
      <c r="W52" t="s">
        <v>47</v>
      </c>
    </row>
    <row r="54" spans="5:25" ht="15.75" x14ac:dyDescent="0.25">
      <c r="U54" s="17" t="s">
        <v>13</v>
      </c>
      <c r="V54" s="18"/>
      <c r="W54" s="19">
        <v>12000</v>
      </c>
      <c r="X54" s="20" t="s">
        <v>39</v>
      </c>
    </row>
    <row r="55" spans="5:25" ht="15.75" customHeight="1" x14ac:dyDescent="0.25">
      <c r="H55">
        <v>1601</v>
      </c>
      <c r="Q55" s="47" t="s">
        <v>48</v>
      </c>
      <c r="R55" s="47"/>
      <c r="S55" s="47"/>
      <c r="U55" s="21" t="s">
        <v>14</v>
      </c>
      <c r="V55" s="18"/>
      <c r="W55" s="19">
        <v>3000</v>
      </c>
      <c r="X55" s="22"/>
    </row>
    <row r="56" spans="5:25" ht="15.75" x14ac:dyDescent="0.25">
      <c r="Q56" s="47"/>
      <c r="R56" s="47"/>
      <c r="S56" s="47"/>
      <c r="U56" s="17" t="s">
        <v>15</v>
      </c>
      <c r="V56" s="18"/>
      <c r="W56" s="19">
        <f>W54-W55</f>
        <v>9000</v>
      </c>
      <c r="X56" s="22"/>
    </row>
    <row r="57" spans="5:25" ht="15.75" x14ac:dyDescent="0.25">
      <c r="G57" s="6"/>
      <c r="H57" s="6"/>
      <c r="Q57" s="47"/>
      <c r="R57" s="47"/>
      <c r="S57" s="47"/>
      <c r="U57" s="17" t="s">
        <v>16</v>
      </c>
      <c r="V57" s="18"/>
      <c r="W57" s="19">
        <f>W55</f>
        <v>3000</v>
      </c>
      <c r="X57" s="22"/>
    </row>
    <row r="58" spans="5:25" ht="15.75" x14ac:dyDescent="0.25">
      <c r="E58" t="s">
        <v>40</v>
      </c>
      <c r="F58" s="7">
        <v>97</v>
      </c>
      <c r="G58">
        <f>F58*10.764</f>
        <v>1044.1079999999999</v>
      </c>
      <c r="I58">
        <v>1044</v>
      </c>
      <c r="Q58" s="47"/>
      <c r="R58" s="47"/>
      <c r="S58" s="47"/>
      <c r="U58" s="17" t="s">
        <v>17</v>
      </c>
      <c r="V58" s="23"/>
      <c r="W58" s="24">
        <f>X58-X59</f>
        <v>0</v>
      </c>
      <c r="X58" s="25">
        <v>2025</v>
      </c>
    </row>
    <row r="59" spans="5:25" ht="15.75" x14ac:dyDescent="0.25">
      <c r="E59" t="s">
        <v>43</v>
      </c>
      <c r="F59" s="7">
        <v>13.54</v>
      </c>
      <c r="G59">
        <f t="shared" ref="G59:G60" si="65">F59*10.764</f>
        <v>145.74455999999998</v>
      </c>
      <c r="I59">
        <v>146</v>
      </c>
      <c r="U59" s="17" t="s">
        <v>18</v>
      </c>
      <c r="V59" s="23"/>
      <c r="W59" s="24">
        <f>W60-W58</f>
        <v>60</v>
      </c>
      <c r="X59" s="31">
        <v>2025</v>
      </c>
      <c r="Y59" t="s">
        <v>44</v>
      </c>
    </row>
    <row r="60" spans="5:25" ht="15.75" x14ac:dyDescent="0.25">
      <c r="E60" t="s">
        <v>41</v>
      </c>
      <c r="F60" s="7">
        <v>5.76</v>
      </c>
      <c r="G60">
        <f t="shared" si="65"/>
        <v>62.000639999999997</v>
      </c>
      <c r="I60">
        <v>62</v>
      </c>
      <c r="U60" s="17" t="s">
        <v>19</v>
      </c>
      <c r="V60" s="23"/>
      <c r="W60" s="24">
        <v>60</v>
      </c>
      <c r="X60" s="24"/>
    </row>
    <row r="61" spans="5:25" ht="31.5" x14ac:dyDescent="0.25">
      <c r="G61">
        <f>SUM(G58:G60)</f>
        <v>1251.8531999999998</v>
      </c>
      <c r="I61">
        <f>SUM(I58:I60)</f>
        <v>1252</v>
      </c>
      <c r="U61" s="21" t="s">
        <v>20</v>
      </c>
      <c r="V61" s="23"/>
      <c r="W61" s="24">
        <f>90*W58/W60</f>
        <v>0</v>
      </c>
      <c r="X61" s="24"/>
    </row>
    <row r="62" spans="5:25" ht="15.75" x14ac:dyDescent="0.25">
      <c r="U62" s="17"/>
      <c r="V62" s="26"/>
      <c r="W62" s="27">
        <v>0</v>
      </c>
      <c r="X62" s="27"/>
    </row>
    <row r="63" spans="5:25" ht="15.75" x14ac:dyDescent="0.25">
      <c r="U63" s="17" t="s">
        <v>21</v>
      </c>
      <c r="V63" s="18"/>
      <c r="W63" s="19">
        <f>W57*W62</f>
        <v>0</v>
      </c>
      <c r="X63" s="22"/>
    </row>
    <row r="64" spans="5:25" ht="15.75" x14ac:dyDescent="0.25">
      <c r="U64" s="17" t="s">
        <v>22</v>
      </c>
      <c r="V64" s="18"/>
      <c r="W64" s="19">
        <f>W57-W63</f>
        <v>3000</v>
      </c>
      <c r="X64" s="22"/>
    </row>
    <row r="65" spans="21:25" ht="15.75" x14ac:dyDescent="0.25">
      <c r="U65" s="17" t="s">
        <v>15</v>
      </c>
      <c r="V65" s="18"/>
      <c r="W65" s="19">
        <f>W56</f>
        <v>9000</v>
      </c>
      <c r="X65" s="22"/>
    </row>
    <row r="66" spans="21:25" ht="15.75" x14ac:dyDescent="0.25">
      <c r="U66" s="23"/>
      <c r="V66" s="18"/>
      <c r="W66" s="19"/>
      <c r="X66" s="22"/>
    </row>
    <row r="67" spans="21:25" ht="15.75" x14ac:dyDescent="0.25">
      <c r="U67" s="28" t="s">
        <v>23</v>
      </c>
      <c r="V67" s="29"/>
      <c r="W67" s="20">
        <f>W65+W64</f>
        <v>12000</v>
      </c>
      <c r="X67" s="22"/>
    </row>
    <row r="68" spans="21:25" ht="15.75" x14ac:dyDescent="0.25">
      <c r="U68" s="23"/>
      <c r="V68" s="23"/>
      <c r="W68" s="24"/>
      <c r="X68" s="24"/>
    </row>
    <row r="69" spans="21:25" ht="15.75" x14ac:dyDescent="0.25">
      <c r="U69" s="28" t="s">
        <v>38</v>
      </c>
      <c r="V69" s="30"/>
      <c r="W69" s="25">
        <v>1252</v>
      </c>
      <c r="X69" s="24" t="s">
        <v>45</v>
      </c>
    </row>
    <row r="70" spans="21:25" ht="15.75" x14ac:dyDescent="0.25">
      <c r="U70" s="17" t="s">
        <v>24</v>
      </c>
      <c r="V70" s="31"/>
      <c r="W70" s="32">
        <f>W67*W69+X71</f>
        <v>15024000</v>
      </c>
      <c r="X70" s="33">
        <v>500000</v>
      </c>
      <c r="Y70" s="15">
        <f>X70+W70</f>
        <v>15524000</v>
      </c>
    </row>
    <row r="71" spans="21:25" ht="15.75" x14ac:dyDescent="0.25">
      <c r="U71" s="17" t="s">
        <v>25</v>
      </c>
      <c r="V71" s="23"/>
      <c r="W71" s="42">
        <f>W70*0.95</f>
        <v>14272800</v>
      </c>
      <c r="X71" s="35"/>
      <c r="Y71" s="41">
        <f>Y70*0.95</f>
        <v>14747800</v>
      </c>
    </row>
    <row r="72" spans="21:25" ht="15.75" x14ac:dyDescent="0.25">
      <c r="U72" s="17" t="s">
        <v>26</v>
      </c>
      <c r="V72" s="23"/>
      <c r="W72" s="34">
        <f>W70*0.8</f>
        <v>12019200</v>
      </c>
      <c r="X72" s="34"/>
      <c r="Y72" s="41">
        <f>Y70*0.8</f>
        <v>12419200</v>
      </c>
    </row>
    <row r="73" spans="21:25" ht="15.75" x14ac:dyDescent="0.25">
      <c r="U73" s="17"/>
      <c r="V73" s="23"/>
      <c r="W73" s="36"/>
      <c r="X73" s="24"/>
    </row>
    <row r="74" spans="21:25" ht="15.75" x14ac:dyDescent="0.25">
      <c r="U74" s="37" t="s">
        <v>27</v>
      </c>
      <c r="V74" s="38"/>
      <c r="W74" s="39">
        <f>W55*W69</f>
        <v>3756000</v>
      </c>
      <c r="X74" s="39"/>
    </row>
    <row r="75" spans="21:25" ht="15.75" x14ac:dyDescent="0.25">
      <c r="U75" s="17" t="s">
        <v>28</v>
      </c>
      <c r="V75" s="23"/>
      <c r="W75" s="36"/>
      <c r="X75" s="36"/>
    </row>
    <row r="76" spans="21:25" ht="15.75" x14ac:dyDescent="0.25">
      <c r="U76" s="40" t="s">
        <v>29</v>
      </c>
      <c r="V76" s="36"/>
      <c r="W76" s="34">
        <f>W70*0.025/12</f>
        <v>31300</v>
      </c>
      <c r="X76" s="34"/>
    </row>
    <row r="79" spans="21:25" x14ac:dyDescent="0.25">
      <c r="W79" t="s">
        <v>49</v>
      </c>
    </row>
    <row r="81" spans="4:25" ht="15.75" x14ac:dyDescent="0.25">
      <c r="E81" s="7"/>
      <c r="F81"/>
      <c r="G81">
        <v>702</v>
      </c>
      <c r="U81" s="17" t="s">
        <v>13</v>
      </c>
      <c r="V81" s="18"/>
      <c r="W81" s="19">
        <v>12000</v>
      </c>
      <c r="X81" s="20" t="s">
        <v>39</v>
      </c>
    </row>
    <row r="82" spans="4:25" ht="31.5" x14ac:dyDescent="0.25">
      <c r="E82" s="7"/>
      <c r="F82"/>
      <c r="Q82" s="47" t="s">
        <v>50</v>
      </c>
      <c r="R82" s="47"/>
      <c r="S82" s="47"/>
      <c r="U82" s="21" t="s">
        <v>14</v>
      </c>
      <c r="V82" s="18"/>
      <c r="W82" s="19">
        <v>3000</v>
      </c>
      <c r="X82" s="22"/>
    </row>
    <row r="83" spans="4:25" ht="15.75" x14ac:dyDescent="0.25">
      <c r="E83" s="7"/>
      <c r="F83" s="6"/>
      <c r="G83" s="6"/>
      <c r="Q83" s="47"/>
      <c r="R83" s="47"/>
      <c r="S83" s="47"/>
      <c r="U83" s="17" t="s">
        <v>15</v>
      </c>
      <c r="V83" s="18"/>
      <c r="W83" s="19">
        <f>W81-W82</f>
        <v>9000</v>
      </c>
      <c r="X83" s="22"/>
    </row>
    <row r="84" spans="4:25" ht="15.75" x14ac:dyDescent="0.25">
      <c r="D84" t="s">
        <v>40</v>
      </c>
      <c r="E84" s="7">
        <v>97</v>
      </c>
      <c r="F84">
        <f>E84*10.764</f>
        <v>1044.1079999999999</v>
      </c>
      <c r="H84">
        <v>1044</v>
      </c>
      <c r="Q84" s="47"/>
      <c r="R84" s="47"/>
      <c r="S84" s="47"/>
      <c r="U84" s="17" t="s">
        <v>16</v>
      </c>
      <c r="V84" s="18"/>
      <c r="W84" s="19">
        <f>W82</f>
        <v>3000</v>
      </c>
      <c r="X84" s="22"/>
    </row>
    <row r="85" spans="4:25" ht="15.75" x14ac:dyDescent="0.25">
      <c r="D85" t="s">
        <v>43</v>
      </c>
      <c r="E85" s="7">
        <v>12.57</v>
      </c>
      <c r="F85">
        <f t="shared" ref="F85:F86" si="66">E85*10.764</f>
        <v>135.30348000000001</v>
      </c>
      <c r="H85">
        <v>135</v>
      </c>
      <c r="Q85" s="47"/>
      <c r="R85" s="47"/>
      <c r="S85" s="47"/>
      <c r="U85" s="17" t="s">
        <v>17</v>
      </c>
      <c r="V85" s="23"/>
      <c r="W85" s="24">
        <f>X85-X86</f>
        <v>0</v>
      </c>
      <c r="X85" s="25">
        <v>2025</v>
      </c>
    </row>
    <row r="86" spans="4:25" ht="15.75" x14ac:dyDescent="0.25">
      <c r="D86" t="s">
        <v>41</v>
      </c>
      <c r="E86" s="7">
        <v>5.67</v>
      </c>
      <c r="F86">
        <f t="shared" si="66"/>
        <v>61.031879999999994</v>
      </c>
      <c r="H86">
        <v>61</v>
      </c>
      <c r="U86" s="17" t="s">
        <v>18</v>
      </c>
      <c r="V86" s="23"/>
      <c r="W86" s="24">
        <f>W87-W85</f>
        <v>60</v>
      </c>
      <c r="X86" s="31">
        <v>2025</v>
      </c>
      <c r="Y86" t="s">
        <v>44</v>
      </c>
    </row>
    <row r="87" spans="4:25" ht="15.75" x14ac:dyDescent="0.25">
      <c r="E87" s="7"/>
      <c r="F87">
        <f>SUM(F84:F86)</f>
        <v>1240.44336</v>
      </c>
      <c r="H87">
        <f>SUM(H84:H86)</f>
        <v>1240</v>
      </c>
      <c r="U87" s="17" t="s">
        <v>19</v>
      </c>
      <c r="V87" s="23"/>
      <c r="W87" s="24">
        <v>60</v>
      </c>
      <c r="X87" s="24"/>
    </row>
    <row r="88" spans="4:25" ht="31.5" x14ac:dyDescent="0.25">
      <c r="E88" s="7"/>
      <c r="F88"/>
      <c r="U88" s="21" t="s">
        <v>20</v>
      </c>
      <c r="V88" s="23"/>
      <c r="W88" s="24">
        <f>90*W85/W87</f>
        <v>0</v>
      </c>
      <c r="X88" s="24"/>
    </row>
    <row r="89" spans="4:25" ht="15.75" x14ac:dyDescent="0.25">
      <c r="U89" s="17"/>
      <c r="V89" s="26"/>
      <c r="W89" s="27">
        <v>0</v>
      </c>
      <c r="X89" s="27"/>
    </row>
    <row r="90" spans="4:25" ht="15.75" x14ac:dyDescent="0.25">
      <c r="U90" s="17" t="s">
        <v>21</v>
      </c>
      <c r="V90" s="18"/>
      <c r="W90" s="19">
        <f>W84*W89</f>
        <v>0</v>
      </c>
      <c r="X90" s="22"/>
    </row>
    <row r="91" spans="4:25" ht="15.75" x14ac:dyDescent="0.25">
      <c r="U91" s="17" t="s">
        <v>22</v>
      </c>
      <c r="V91" s="18"/>
      <c r="W91" s="19">
        <f>W84-W90</f>
        <v>3000</v>
      </c>
      <c r="X91" s="22"/>
    </row>
    <row r="92" spans="4:25" ht="15.75" x14ac:dyDescent="0.25">
      <c r="U92" s="17" t="s">
        <v>15</v>
      </c>
      <c r="V92" s="18"/>
      <c r="W92" s="19">
        <f>W83</f>
        <v>9000</v>
      </c>
      <c r="X92" s="22"/>
    </row>
    <row r="93" spans="4:25" ht="15.75" x14ac:dyDescent="0.25">
      <c r="U93" s="23"/>
      <c r="V93" s="18"/>
      <c r="W93" s="19"/>
      <c r="X93" s="22"/>
    </row>
    <row r="94" spans="4:25" ht="15.75" x14ac:dyDescent="0.25">
      <c r="U94" s="28" t="s">
        <v>23</v>
      </c>
      <c r="V94" s="29"/>
      <c r="W94" s="20">
        <f>W92+W91</f>
        <v>12000</v>
      </c>
      <c r="X94" s="22"/>
    </row>
    <row r="95" spans="4:25" ht="15.75" x14ac:dyDescent="0.25">
      <c r="U95" s="23"/>
      <c r="V95" s="23"/>
      <c r="W95" s="24"/>
      <c r="X95" s="24"/>
    </row>
    <row r="96" spans="4:25" ht="15.75" x14ac:dyDescent="0.25">
      <c r="U96" s="28" t="s">
        <v>38</v>
      </c>
      <c r="V96" s="30"/>
      <c r="W96" s="25">
        <v>1240</v>
      </c>
      <c r="X96" s="24" t="s">
        <v>45</v>
      </c>
      <c r="Y96" s="4"/>
    </row>
    <row r="97" spans="21:26" ht="15.75" x14ac:dyDescent="0.25">
      <c r="U97" s="17" t="s">
        <v>24</v>
      </c>
      <c r="V97" s="31"/>
      <c r="W97" s="32">
        <f>W94*W96+X98</f>
        <v>14880000</v>
      </c>
      <c r="X97" s="33">
        <v>500000</v>
      </c>
      <c r="Y97" s="15">
        <f>X97+W97</f>
        <v>15380000</v>
      </c>
      <c r="Z97" s="15">
        <f>W96*2500</f>
        <v>3100000</v>
      </c>
    </row>
    <row r="98" spans="21:26" ht="15.75" x14ac:dyDescent="0.25">
      <c r="U98" s="17" t="s">
        <v>25</v>
      </c>
      <c r="V98" s="23"/>
      <c r="W98" s="42">
        <f>W97*0.95</f>
        <v>14136000</v>
      </c>
      <c r="X98" s="35"/>
      <c r="Y98" s="41">
        <f>Y97*0.95</f>
        <v>14611000</v>
      </c>
      <c r="Z98" s="41"/>
    </row>
    <row r="99" spans="21:26" ht="15.75" x14ac:dyDescent="0.25">
      <c r="U99" s="17" t="s">
        <v>26</v>
      </c>
      <c r="V99" s="23"/>
      <c r="W99" s="34">
        <f>W97*0.8</f>
        <v>11904000</v>
      </c>
      <c r="X99" s="34"/>
      <c r="Y99" s="41">
        <f>Y97*0.8</f>
        <v>12304000</v>
      </c>
      <c r="Z99" s="41"/>
    </row>
    <row r="100" spans="21:26" ht="15.75" x14ac:dyDescent="0.25">
      <c r="U100" s="17"/>
      <c r="V100" s="23"/>
      <c r="W100" s="36"/>
      <c r="X100" s="24"/>
    </row>
    <row r="101" spans="21:26" ht="15.75" x14ac:dyDescent="0.25">
      <c r="U101" s="37" t="s">
        <v>27</v>
      </c>
      <c r="V101" s="38"/>
      <c r="W101" s="39">
        <f>W82*W96</f>
        <v>3720000</v>
      </c>
      <c r="X101" s="39"/>
    </row>
    <row r="102" spans="21:26" ht="15.75" x14ac:dyDescent="0.25">
      <c r="U102" s="17" t="s">
        <v>28</v>
      </c>
      <c r="V102" s="23"/>
      <c r="W102" s="36"/>
      <c r="X102" s="36"/>
    </row>
    <row r="103" spans="21:26" ht="15.75" x14ac:dyDescent="0.25">
      <c r="U103" s="40" t="s">
        <v>29</v>
      </c>
      <c r="V103" s="36"/>
      <c r="W103" s="34">
        <f>W97*0.025/12</f>
        <v>31000</v>
      </c>
      <c r="X103" s="34"/>
    </row>
  </sheetData>
  <mergeCells count="5">
    <mergeCell ref="Q82:S85"/>
    <mergeCell ref="A15:R15"/>
    <mergeCell ref="A2:R2"/>
    <mergeCell ref="P33:T33"/>
    <mergeCell ref="Q55:S58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3:E44"/>
  <sheetViews>
    <sheetView topLeftCell="D7" zoomScaleNormal="100" workbookViewId="0">
      <selection activeCell="E2" activeCellId="1" sqref="E2 E2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D6" workbookViewId="0">
      <selection activeCell="E6" sqref="E6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"/>
  <sheetViews>
    <sheetView zoomScaleNormal="100" workbookViewId="0">
      <selection activeCell="C2" sqref="C2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N6:R19"/>
  <sheetViews>
    <sheetView zoomScaleNormal="100" workbookViewId="0">
      <selection activeCell="Q10" sqref="Q10"/>
    </sheetView>
  </sheetViews>
  <sheetFormatPr defaultRowHeight="15" x14ac:dyDescent="0.25"/>
  <cols>
    <col min="18" max="18" width="14.28515625" customWidth="1"/>
  </cols>
  <sheetData>
    <row r="6" spans="14:18" x14ac:dyDescent="0.25">
      <c r="N6">
        <v>97</v>
      </c>
      <c r="P6">
        <f>N6*10.764</f>
        <v>1044.1079999999999</v>
      </c>
      <c r="R6">
        <v>12564800</v>
      </c>
    </row>
    <row r="7" spans="14:18" x14ac:dyDescent="0.25">
      <c r="N7">
        <v>12.57</v>
      </c>
      <c r="O7">
        <f>N7*40%</f>
        <v>5.0280000000000005</v>
      </c>
      <c r="P7">
        <f>O7*10.764</f>
        <v>54.121392</v>
      </c>
      <c r="R7">
        <v>879600</v>
      </c>
    </row>
    <row r="8" spans="14:18" x14ac:dyDescent="0.25">
      <c r="N8">
        <v>5.67</v>
      </c>
      <c r="P8">
        <f t="shared" ref="P8" si="0">N8*10.764</f>
        <v>61.031879999999994</v>
      </c>
      <c r="R8">
        <v>30000</v>
      </c>
    </row>
    <row r="9" spans="14:18" x14ac:dyDescent="0.25">
      <c r="P9">
        <f>SUM(P6:P8)</f>
        <v>1159.261272</v>
      </c>
      <c r="R9">
        <f>SUM(R6:R8)</f>
        <v>13474400</v>
      </c>
    </row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O12:R24"/>
  <sheetViews>
    <sheetView topLeftCell="A10" zoomScaleNormal="100" workbookViewId="0">
      <selection activeCell="R21" sqref="R21:R24"/>
    </sheetView>
  </sheetViews>
  <sheetFormatPr defaultRowHeight="15" x14ac:dyDescent="0.25"/>
  <cols>
    <col min="18" max="18" width="13.42578125" customWidth="1"/>
  </cols>
  <sheetData>
    <row r="12" spans="15:17" x14ac:dyDescent="0.25">
      <c r="O12">
        <v>66.75</v>
      </c>
      <c r="Q12">
        <f>O12*10.764</f>
        <v>718.49699999999996</v>
      </c>
    </row>
    <row r="13" spans="15:17" x14ac:dyDescent="0.25">
      <c r="O13">
        <v>9.24</v>
      </c>
      <c r="P13">
        <f>O13*40%</f>
        <v>3.6960000000000002</v>
      </c>
      <c r="Q13">
        <f>P13*10.764</f>
        <v>39.783743999999999</v>
      </c>
    </row>
    <row r="14" spans="15:17" x14ac:dyDescent="0.25">
      <c r="O14">
        <v>1.21</v>
      </c>
      <c r="Q14">
        <f t="shared" ref="Q14:Q15" si="0">O14*10.764</f>
        <v>13.024439999999998</v>
      </c>
    </row>
    <row r="15" spans="15:17" x14ac:dyDescent="0.25">
      <c r="O15">
        <v>3.34</v>
      </c>
      <c r="Q15">
        <f t="shared" si="0"/>
        <v>35.951759999999993</v>
      </c>
    </row>
    <row r="16" spans="15:17" x14ac:dyDescent="0.25">
      <c r="Q16">
        <f>SUM(Q12:Q15)</f>
        <v>807.25694399999998</v>
      </c>
    </row>
    <row r="21" spans="18:18" x14ac:dyDescent="0.25">
      <c r="R21">
        <v>8132200</v>
      </c>
    </row>
    <row r="22" spans="18:18" x14ac:dyDescent="0.25">
      <c r="R22">
        <v>569300</v>
      </c>
    </row>
    <row r="23" spans="18:18" x14ac:dyDescent="0.25">
      <c r="R23">
        <v>30000</v>
      </c>
    </row>
    <row r="24" spans="18:18" x14ac:dyDescent="0.25">
      <c r="R24">
        <f>SUM(R21:R23)</f>
        <v>8731500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I1" zoomScaleNormal="100" workbookViewId="0">
      <selection activeCell="K2" sqref="K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D1" workbookViewId="0">
      <selection activeCell="R10" sqref="R10:V11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P11" sqref="P11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P12" sqref="P1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18" sqref="M18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6" sqref="A26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admin</cp:lastModifiedBy>
  <cp:lastPrinted>2019-11-05T06:14:02Z</cp:lastPrinted>
  <dcterms:created xsi:type="dcterms:W3CDTF">2018-02-17T10:36:41Z</dcterms:created>
  <dcterms:modified xsi:type="dcterms:W3CDTF">2025-03-11T10:53:36Z</dcterms:modified>
</cp:coreProperties>
</file>