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Z97" i="4" l="1"/>
  <c r="Y99" i="4"/>
  <c r="Y98" i="4"/>
  <c r="Y97" i="4"/>
  <c r="H87" i="4" l="1"/>
  <c r="F86" i="4"/>
  <c r="F85" i="4"/>
  <c r="F84" i="4"/>
  <c r="F87" i="4" s="1"/>
  <c r="W101" i="4"/>
  <c r="W86" i="4"/>
  <c r="W85" i="4"/>
  <c r="W88" i="4" s="1"/>
  <c r="W84" i="4"/>
  <c r="W83" i="4"/>
  <c r="W92" i="4" s="1"/>
  <c r="I61" i="4"/>
  <c r="G60" i="4"/>
  <c r="G59" i="4"/>
  <c r="G58" i="4"/>
  <c r="G61" i="4" s="1"/>
  <c r="W74" i="4"/>
  <c r="W58" i="4"/>
  <c r="W59" i="4" s="1"/>
  <c r="W57" i="4"/>
  <c r="W63" i="4" s="1"/>
  <c r="W64" i="4" s="1"/>
  <c r="W56" i="4"/>
  <c r="W65" i="4" s="1"/>
  <c r="Y44" i="4"/>
  <c r="Y43" i="4"/>
  <c r="W43" i="4"/>
  <c r="Y42" i="4"/>
  <c r="W90" i="4" l="1"/>
  <c r="W91" i="4" s="1"/>
  <c r="W94" i="4" s="1"/>
  <c r="W97" i="4" s="1"/>
  <c r="W67" i="4"/>
  <c r="W70" i="4" s="1"/>
  <c r="W61" i="4"/>
  <c r="I33" i="4"/>
  <c r="W103" i="4" l="1"/>
  <c r="W99" i="4"/>
  <c r="W98" i="4"/>
  <c r="W72" i="4"/>
  <c r="W71" i="4"/>
  <c r="W76" i="4"/>
  <c r="Y70" i="4"/>
  <c r="R24" i="17"/>
  <c r="Q16" i="17"/>
  <c r="Q13" i="17"/>
  <c r="Q14" i="17"/>
  <c r="Q15" i="17"/>
  <c r="Q12" i="17"/>
  <c r="P13" i="17"/>
  <c r="R9" i="16"/>
  <c r="P9" i="16"/>
  <c r="P7" i="16"/>
  <c r="P8" i="16"/>
  <c r="P6" i="16"/>
  <c r="O7" i="16"/>
  <c r="G31" i="4"/>
  <c r="G32" i="4"/>
  <c r="G30" i="4"/>
  <c r="Y72" i="4" l="1"/>
  <c r="Y71" i="4"/>
  <c r="G33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<sst xmlns="http://schemas.openxmlformats.org/spreadsheetml/2006/main" count="107" uniqueCount="51">
  <si>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</si>
  <si>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</si>
  <si>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</si>
  <si>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</si>
  <si>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</si>
  <si>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</si>
  <si>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</si>
  <si>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</si>
  <si>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</si>
  <si>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</si>
  <si>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</si>
  <si>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</si>
  <si>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</si>
  <si>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</si>
  <si>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</si>
  <si>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</si>
  <si>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</si>
  <si>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</si>
  <si>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</si>
  <si>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</si>
  <si>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</si>
  <si>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</si>
  <si>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</si>
  <si>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</si>
  <si>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</si>
  <si>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</si>
  <si>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</si>
  <si>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</si>
  <si>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</si>
  <si>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</si>
  <si>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</si>
  <si>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</si>
  <si>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</si>
  <si>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</si>
  <si>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</si>
  <si>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</si>
  <si>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</si>
  <si>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</si>
  <si>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</si>
  <si>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</si>
  <si>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</si>
  <si>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Elevation</t>
  </si>
  <si>
    <t>Bank of India ( Kalyan West Branch ) - Mr. Saurabh Kamlesh Pathak &amp; Mrs. Anita Kamlesh Pathak</t>
  </si>
  <si>
    <t>Bal</t>
  </si>
  <si>
    <t>As per Rera</t>
  </si>
  <si>
    <t>1 Car park</t>
  </si>
  <si>
    <t>Flat No. 1901</t>
  </si>
  <si>
    <t>Flat No. 1601</t>
  </si>
  <si>
    <t>Bank of India ( Kalyan West Branch ) - Mr. Rajesh Pillai</t>
  </si>
  <si>
    <t>Flat No. 702</t>
  </si>
  <si>
    <t>Bank of India ( Kalyan West Branch ) - Mr. Anita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</si>
</sst>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43" fontId="0" fillId="0" borderId="0" xfId="0" applyNumberFormat="1"/>
    <xf numFmtId="164" fontId="12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20</xdr:col>
      <xdr:colOff>325257</xdr:colOff>
      <xdr:row>42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10078857" cy="7600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17</xdr:col>
      <xdr:colOff>582212</xdr:colOff>
      <xdr:row>35</xdr:row>
      <xdr:rowOff>38903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8507012" cy="5753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286896</xdr:colOff>
      <xdr:row>30</xdr:row>
      <xdr:rowOff>86508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8211696" cy="5611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105640</xdr:colOff>
      <xdr:row>28</xdr:row>
      <xdr:rowOff>114987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01640" cy="4925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115167</xdr:colOff>
      <xdr:row>32</xdr:row>
      <xdr:rowOff>162612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211167" cy="49251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239009</xdr:colOff>
      <xdr:row>31</xdr:row>
      <xdr:rowOff>19850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6335009" cy="573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topLeftCell="N61" zoomScaleNormal="100" workbookViewId="0">
      <selection activeCell="S94" sqref="S9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13.570312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8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/>
      <c r="T2"/>
    </row>
    <row r="3" spans="1:20" s="45" customFormat="1" x14ac:dyDescent="0.25">
      <c r="A3" s="43">
        <f t="shared" ref="A3:A9" si="0">N3</f>
        <v>0</v>
      </c>
      <c r="B3" s="43">
        <f t="shared" ref="B3:B9" si="1">Q3</f>
        <v>1159</v>
      </c>
      <c r="C3" s="43">
        <f>B3*1.2</f>
        <v>1390.8</v>
      </c>
      <c r="D3" s="43">
        <f t="shared" ref="D3:D9" si="2">C3*1.2</f>
        <v>1668.9599999999998</v>
      </c>
      <c r="E3" s="44">
        <f t="shared" ref="E3:E9" si="3">R3</f>
        <v>13474400</v>
      </c>
      <c r="F3" s="43">
        <f t="shared" ref="F3:F9" si="4">ROUND((E3/B3),0)</f>
        <v>11626</v>
      </c>
      <c r="G3" s="43">
        <f t="shared" ref="G3:G9" si="5">ROUND((E3/C3),0)</f>
        <v>9688</v>
      </c>
      <c r="H3" s="43">
        <f t="shared" ref="H3:H9" si="6">ROUND((E3/D3),0)</f>
        <v>8074</v>
      </c>
      <c r="I3" s="43" t="e">
        <f>#REF!</f>
        <v>#REF!</v>
      </c>
      <c r="J3" s="43">
        <f t="shared" ref="J3:J9" si="7">S3</f>
        <v>0</v>
      </c>
      <c r="O3" s="45">
        <v>0</v>
      </c>
      <c r="P3" s="45">
        <f t="shared" ref="P3:P9" si="8">O3/1.2</f>
        <v>0</v>
      </c>
      <c r="Q3" s="45">
        <v>1159</v>
      </c>
      <c r="R3" s="46">
        <v>13474400</v>
      </c>
    </row>
    <row r="4" spans="1:20" s="45" customFormat="1" x14ac:dyDescent="0.25">
      <c r="A4" s="43">
        <f t="shared" si="0"/>
        <v>0</v>
      </c>
      <c r="B4" s="43">
        <f t="shared" si="1"/>
        <v>807</v>
      </c>
      <c r="C4" s="43">
        <f t="shared" ref="C4:C9" si="9">B4*1.2</f>
        <v>968.4</v>
      </c>
      <c r="D4" s="43">
        <f t="shared" si="2"/>
        <v>1162.08</v>
      </c>
      <c r="E4" s="44">
        <f t="shared" si="3"/>
        <v>8731500</v>
      </c>
      <c r="F4" s="43">
        <f t="shared" si="4"/>
        <v>10820</v>
      </c>
      <c r="G4" s="43">
        <f t="shared" si="5"/>
        <v>9016</v>
      </c>
      <c r="H4" s="43">
        <f t="shared" si="6"/>
        <v>7514</v>
      </c>
      <c r="I4" s="43" t="e">
        <f>#REF!</f>
        <v>#REF!</v>
      </c>
      <c r="J4" s="43">
        <f t="shared" si="7"/>
        <v>0</v>
      </c>
      <c r="O4" s="45">
        <v>0</v>
      </c>
      <c r="P4" s="45">
        <f t="shared" si="8"/>
        <v>0</v>
      </c>
      <c r="Q4" s="45">
        <v>807</v>
      </c>
      <c r="R4" s="46">
        <v>8731500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9" si="10">P5/1.2</f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8" t="s">
        <v>37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0" s="45" customFormat="1" x14ac:dyDescent="0.25">
      <c r="A16" s="43">
        <f t="shared" ref="A16:A25" si="32">N16</f>
        <v>0</v>
      </c>
      <c r="B16" s="43">
        <f t="shared" ref="B16:B25" si="33">Q16</f>
        <v>864</v>
      </c>
      <c r="C16" s="43">
        <f t="shared" ref="C16:C25" si="34">B16*1.2</f>
        <v>1036.8</v>
      </c>
      <c r="D16" s="43">
        <f t="shared" ref="D16:D25" si="35">C16*1.2</f>
        <v>1244.1599999999999</v>
      </c>
      <c r="E16" s="44">
        <f t="shared" ref="E16:E25" si="36">R16</f>
        <v>11500000</v>
      </c>
      <c r="F16" s="43">
        <f t="shared" ref="F16:F25" si="37">ROUND((E16/B16),0)</f>
        <v>13310</v>
      </c>
      <c r="G16" s="43">
        <f t="shared" ref="G16:G25" si="38">ROUND((E16/C16),0)</f>
        <v>11092</v>
      </c>
      <c r="H16" s="43">
        <f t="shared" ref="H16:H25" si="39">ROUND((E16/D16),0)</f>
        <v>9243</v>
      </c>
      <c r="I16" s="43" t="e">
        <f>#REF!</f>
        <v>#REF!</v>
      </c>
      <c r="J16" s="43">
        <f t="shared" ref="J16:J25" si="40">S16</f>
        <v>0</v>
      </c>
      <c r="O16" s="45">
        <v>0</v>
      </c>
      <c r="P16" s="45">
        <f t="shared" ref="P16:Q25" si="41">O16/1.2</f>
        <v>0</v>
      </c>
      <c r="Q16" s="45">
        <v>864</v>
      </c>
      <c r="R16" s="46">
        <v>11500000</v>
      </c>
    </row>
    <row r="17" spans="1:25" x14ac:dyDescent="0.25">
      <c r="A17" s="4">
        <f t="shared" si="32"/>
        <v>0</v>
      </c>
      <c r="B17" s="4">
        <f t="shared" si="33"/>
        <v>870</v>
      </c>
      <c r="C17" s="4">
        <f t="shared" si="34"/>
        <v>1044</v>
      </c>
      <c r="D17" s="4">
        <f t="shared" si="35"/>
        <v>1252.8</v>
      </c>
      <c r="E17" s="5">
        <f t="shared" si="36"/>
        <v>9500000</v>
      </c>
      <c r="F17" s="9">
        <f t="shared" si="37"/>
        <v>10920</v>
      </c>
      <c r="G17" s="9">
        <f t="shared" si="38"/>
        <v>9100</v>
      </c>
      <c r="H17" s="9">
        <f t="shared" si="39"/>
        <v>7583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870</v>
      </c>
      <c r="R17" s="2">
        <v>9500000</v>
      </c>
    </row>
    <row r="18" spans="1:25" x14ac:dyDescent="0.25">
      <c r="A18" s="4">
        <f t="shared" si="32"/>
        <v>0</v>
      </c>
      <c r="B18" s="4">
        <f t="shared" si="33"/>
        <v>1029</v>
      </c>
      <c r="C18" s="4">
        <f t="shared" si="34"/>
        <v>1234.8</v>
      </c>
      <c r="D18" s="4">
        <f t="shared" si="35"/>
        <v>1481.76</v>
      </c>
      <c r="E18" s="5">
        <f t="shared" si="36"/>
        <v>12000000</v>
      </c>
      <c r="F18" s="9">
        <f t="shared" si="37"/>
        <v>11662</v>
      </c>
      <c r="G18" s="9">
        <f t="shared" si="38"/>
        <v>9718</v>
      </c>
      <c r="H18" s="9">
        <f t="shared" si="39"/>
        <v>8098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1029</v>
      </c>
      <c r="R18" s="2">
        <v>12000000</v>
      </c>
    </row>
    <row r="19" spans="1:25" x14ac:dyDescent="0.25">
      <c r="A19" s="4">
        <f t="shared" ref="A19:A22" si="42">N19</f>
        <v>0</v>
      </c>
      <c r="B19" s="4">
        <f t="shared" ref="B19:B22" si="43">Q19</f>
        <v>1251</v>
      </c>
      <c r="C19" s="4">
        <f t="shared" ref="C19:C22" si="44">B19*1.2</f>
        <v>1501.2</v>
      </c>
      <c r="D19" s="4">
        <f t="shared" ref="D19:D22" si="45">C19*1.2</f>
        <v>1801.44</v>
      </c>
      <c r="E19" s="5">
        <f t="shared" ref="E19:E22" si="46">R19</f>
        <v>16500000</v>
      </c>
      <c r="F19" s="9">
        <f t="shared" ref="F19:F22" si="47">ROUND((E19/B19),0)</f>
        <v>13189</v>
      </c>
      <c r="G19" s="9">
        <f t="shared" ref="G19:G22" si="48">ROUND((E19/C19),0)</f>
        <v>10991</v>
      </c>
      <c r="H19" s="9">
        <f t="shared" ref="H19:H22" si="49">ROUND((E19/D19),0)</f>
        <v>9159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v>1251</v>
      </c>
      <c r="R19" s="2">
        <v>16500000</v>
      </c>
    </row>
    <row r="20" spans="1:25" s="45" customFormat="1" x14ac:dyDescent="0.25">
      <c r="A20" s="43">
        <f t="shared" si="42"/>
        <v>0</v>
      </c>
      <c r="B20" s="43">
        <f t="shared" si="43"/>
        <v>763</v>
      </c>
      <c r="C20" s="43">
        <f t="shared" si="44"/>
        <v>915.6</v>
      </c>
      <c r="D20" s="43">
        <f t="shared" si="45"/>
        <v>1098.72</v>
      </c>
      <c r="E20" s="44">
        <f t="shared" si="46"/>
        <v>12500000</v>
      </c>
      <c r="F20" s="43">
        <f t="shared" si="47"/>
        <v>16383</v>
      </c>
      <c r="G20" s="43">
        <f t="shared" si="48"/>
        <v>13652</v>
      </c>
      <c r="H20" s="43">
        <f t="shared" si="49"/>
        <v>11377</v>
      </c>
      <c r="I20" s="43" t="e">
        <f>#REF!</f>
        <v>#REF!</v>
      </c>
      <c r="J20" s="43">
        <f t="shared" si="50"/>
        <v>0</v>
      </c>
      <c r="O20" s="45">
        <v>0</v>
      </c>
      <c r="P20" s="45">
        <f t="shared" si="51"/>
        <v>0</v>
      </c>
      <c r="Q20" s="45">
        <v>763</v>
      </c>
      <c r="R20" s="46">
        <v>12500000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ref="Q21:Q22" si="52">P21/1.2</f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  <c r="W24" t="s">
        <v>46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3000</v>
      </c>
      <c r="X27" s="22"/>
    </row>
    <row r="28" spans="1:25" ht="15.75" x14ac:dyDescent="0.25">
      <c r="H28">
        <v>1901</v>
      </c>
      <c r="S28" s="10"/>
      <c r="T28" s="10"/>
      <c r="U28" s="17" t="s">
        <v>15</v>
      </c>
      <c r="V28" s="18"/>
      <c r="W28" s="19">
        <f>W26-W27</f>
        <v>9000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3000</v>
      </c>
      <c r="X29" s="22"/>
    </row>
    <row r="30" spans="1:25" ht="15.75" x14ac:dyDescent="0.25">
      <c r="E30" t="s">
        <v>40</v>
      </c>
      <c r="F30" s="7">
        <v>97</v>
      </c>
      <c r="G30">
        <f>F30*10.764</f>
        <v>1044.1079999999999</v>
      </c>
      <c r="I30">
        <v>1044</v>
      </c>
      <c r="S30" s="10"/>
      <c r="T30" s="10"/>
      <c r="U30" s="17" t="s">
        <v>17</v>
      </c>
      <c r="V30" s="23"/>
      <c r="W30" s="24">
        <f>X30-X31</f>
        <v>0</v>
      </c>
      <c r="X30" s="25">
        <v>2025</v>
      </c>
    </row>
    <row r="31" spans="1:25" ht="15.75" x14ac:dyDescent="0.25">
      <c r="E31" t="s">
        <v>43</v>
      </c>
      <c r="F31" s="7">
        <v>12.57</v>
      </c>
      <c r="G31">
        <f t="shared" ref="G31:G32" si="64">F31*10.764</f>
        <v>135.30348000000001</v>
      </c>
      <c r="I31">
        <v>135</v>
      </c>
      <c r="S31" s="10"/>
      <c r="T31" s="10"/>
      <c r="U31" s="17" t="s">
        <v>18</v>
      </c>
      <c r="V31" s="23"/>
      <c r="W31" s="24">
        <f>W32-W30</f>
        <v>60</v>
      </c>
      <c r="X31" s="31">
        <v>2025</v>
      </c>
      <c r="Y31" t="s">
        <v>44</v>
      </c>
    </row>
    <row r="32" spans="1:25" ht="15.75" x14ac:dyDescent="0.25">
      <c r="E32" t="s">
        <v>41</v>
      </c>
      <c r="F32" s="7">
        <v>5.67</v>
      </c>
      <c r="G32">
        <f t="shared" si="64"/>
        <v>61.031879999999994</v>
      </c>
      <c r="I32">
        <v>61</v>
      </c>
      <c r="S32" s="10"/>
      <c r="T32" s="10"/>
      <c r="U32" s="17" t="s">
        <v>19</v>
      </c>
      <c r="V32" s="23"/>
      <c r="W32" s="24">
        <v>60</v>
      </c>
      <c r="X32" s="24"/>
    </row>
    <row r="33" spans="7:25" ht="48" customHeight="1" x14ac:dyDescent="0.25">
      <c r="G33">
        <f>SUM(G30:G32)</f>
        <v>1240.44336</v>
      </c>
      <c r="I33">
        <f>SUM(I30:I32)</f>
        <v>1240</v>
      </c>
      <c r="P33" s="49" t="s">
        <v>42</v>
      </c>
      <c r="Q33" s="49"/>
      <c r="R33" s="49"/>
      <c r="S33" s="49"/>
      <c r="T33" s="50"/>
      <c r="U33" s="21" t="s">
        <v>20</v>
      </c>
      <c r="V33" s="23"/>
      <c r="W33" s="24">
        <f>90*W30/W32</f>
        <v>0</v>
      </c>
      <c r="X33" s="24"/>
    </row>
    <row r="34" spans="7:25" ht="15.75" x14ac:dyDescent="0.25">
      <c r="U34" s="17"/>
      <c r="V34" s="26"/>
      <c r="W34" s="27">
        <v>0</v>
      </c>
      <c r="X34" s="27"/>
    </row>
    <row r="35" spans="7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7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3000</v>
      </c>
      <c r="X36" s="22"/>
    </row>
    <row r="37" spans="7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9000</v>
      </c>
      <c r="X37" s="22"/>
    </row>
    <row r="38" spans="7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7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12000</v>
      </c>
      <c r="X39" s="22"/>
    </row>
    <row r="40" spans="7:25" ht="15.75" x14ac:dyDescent="0.25">
      <c r="S40" s="10"/>
      <c r="T40" s="10"/>
      <c r="U40" s="23"/>
      <c r="V40" s="23"/>
      <c r="W40" s="24"/>
      <c r="X40" s="24"/>
    </row>
    <row r="41" spans="7:25" ht="15.75" x14ac:dyDescent="0.25">
      <c r="S41" s="10"/>
      <c r="T41" s="10"/>
      <c r="U41" s="28" t="s">
        <v>38</v>
      </c>
      <c r="V41" s="30"/>
      <c r="W41" s="25">
        <v>1240</v>
      </c>
      <c r="X41" s="24" t="s">
        <v>45</v>
      </c>
    </row>
    <row r="42" spans="7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14880000</v>
      </c>
      <c r="X42" s="33">
        <v>500000</v>
      </c>
      <c r="Y42" s="15">
        <f>X42+W42</f>
        <v>15380000</v>
      </c>
    </row>
    <row r="43" spans="7:25" ht="15.75" x14ac:dyDescent="0.25">
      <c r="S43" s="11"/>
      <c r="T43" s="10"/>
      <c r="U43" s="17" t="s">
        <v>25</v>
      </c>
      <c r="V43" s="23"/>
      <c r="W43" s="42">
        <f>W42*0.95</f>
        <v>14136000</v>
      </c>
      <c r="X43" s="35"/>
      <c r="Y43" s="41">
        <f>Y42*0.95</f>
        <v>14611000</v>
      </c>
    </row>
    <row r="44" spans="7:25" ht="15.75" x14ac:dyDescent="0.25">
      <c r="S44" s="10"/>
      <c r="T44" s="10"/>
      <c r="U44" s="17" t="s">
        <v>26</v>
      </c>
      <c r="V44" s="23"/>
      <c r="W44" s="34">
        <f>W42*0.8</f>
        <v>11904000</v>
      </c>
      <c r="X44" s="34"/>
      <c r="Y44" s="41">
        <f>Y42*0.8</f>
        <v>12304000</v>
      </c>
    </row>
    <row r="45" spans="7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7:25" ht="15.75" x14ac:dyDescent="0.25">
      <c r="U46" s="37" t="s">
        <v>27</v>
      </c>
      <c r="V46" s="38"/>
      <c r="W46" s="39">
        <f>W27*W41</f>
        <v>3720000</v>
      </c>
      <c r="X46" s="39"/>
    </row>
    <row r="47" spans="7:25" ht="15.75" x14ac:dyDescent="0.25">
      <c r="U47" s="17" t="s">
        <v>28</v>
      </c>
      <c r="V47" s="23"/>
      <c r="W47" s="36"/>
      <c r="X47" s="36"/>
    </row>
    <row r="48" spans="7:25" ht="15.75" x14ac:dyDescent="0.25">
      <c r="U48" s="40" t="s">
        <v>29</v>
      </c>
      <c r="V48" s="36"/>
      <c r="W48" s="34">
        <f>W42*0.025/12</f>
        <v>31000</v>
      </c>
      <c r="X48" s="34"/>
    </row>
    <row r="52" spans="5:25" x14ac:dyDescent="0.25">
      <c r="W52" t="s">
        <v>47</v>
      </c>
    </row>
    <row r="54" spans="5:25" ht="15.75" x14ac:dyDescent="0.25">
      <c r="U54" s="17" t="s">
        <v>13</v>
      </c>
      <c r="V54" s="18"/>
      <c r="W54" s="19">
        <v>12000</v>
      </c>
      <c r="X54" s="20" t="s">
        <v>39</v>
      </c>
    </row>
    <row r="55" spans="5:25" ht="15.75" customHeight="1" x14ac:dyDescent="0.25">
      <c r="H55">
        <v>1601</v>
      </c>
      <c r="Q55" s="47" t="s">
        <v>48</v>
      </c>
      <c r="R55" s="47"/>
      <c r="S55" s="47"/>
      <c r="U55" s="21" t="s">
        <v>14</v>
      </c>
      <c r="V55" s="18"/>
      <c r="W55" s="19">
        <v>3000</v>
      </c>
      <c r="X55" s="22"/>
    </row>
    <row r="56" spans="5:25" ht="15.75" x14ac:dyDescent="0.25">
      <c r="Q56" s="47"/>
      <c r="R56" s="47"/>
      <c r="S56" s="47"/>
      <c r="U56" s="17" t="s">
        <v>15</v>
      </c>
      <c r="V56" s="18"/>
      <c r="W56" s="19">
        <f>W54-W55</f>
        <v>9000</v>
      </c>
      <c r="X56" s="22"/>
    </row>
    <row r="57" spans="5:25" ht="15.75" x14ac:dyDescent="0.25">
      <c r="G57" s="6"/>
      <c r="H57" s="6"/>
      <c r="Q57" s="47"/>
      <c r="R57" s="47"/>
      <c r="S57" s="47"/>
      <c r="U57" s="17" t="s">
        <v>16</v>
      </c>
      <c r="V57" s="18"/>
      <c r="W57" s="19">
        <f>W55</f>
        <v>3000</v>
      </c>
      <c r="X57" s="22"/>
    </row>
    <row r="58" spans="5:25" ht="15.75" x14ac:dyDescent="0.25">
      <c r="E58" t="s">
        <v>40</v>
      </c>
      <c r="F58" s="7">
        <v>97</v>
      </c>
      <c r="G58">
        <f>F58*10.764</f>
        <v>1044.1079999999999</v>
      </c>
      <c r="I58">
        <v>1044</v>
      </c>
      <c r="Q58" s="47"/>
      <c r="R58" s="47"/>
      <c r="S58" s="47"/>
      <c r="U58" s="17" t="s">
        <v>17</v>
      </c>
      <c r="V58" s="23"/>
      <c r="W58" s="24">
        <f>X58-X59</f>
        <v>0</v>
      </c>
      <c r="X58" s="25">
        <v>2025</v>
      </c>
    </row>
    <row r="59" spans="5:25" ht="15.75" x14ac:dyDescent="0.25">
      <c r="E59" t="s">
        <v>43</v>
      </c>
      <c r="F59" s="7">
        <v>13.54</v>
      </c>
      <c r="G59">
        <f t="shared" ref="G59:G60" si="65">F59*10.764</f>
        <v>145.74455999999998</v>
      </c>
      <c r="I59">
        <v>146</v>
      </c>
      <c r="U59" s="17" t="s">
        <v>18</v>
      </c>
      <c r="V59" s="23"/>
      <c r="W59" s="24">
        <f>W60-W58</f>
        <v>60</v>
      </c>
      <c r="X59" s="31">
        <v>2025</v>
      </c>
      <c r="Y59" t="s">
        <v>44</v>
      </c>
    </row>
    <row r="60" spans="5:25" ht="15.75" x14ac:dyDescent="0.25">
      <c r="E60" t="s">
        <v>41</v>
      </c>
      <c r="F60" s="7">
        <v>5.76</v>
      </c>
      <c r="G60">
        <f t="shared" si="65"/>
        <v>62.000639999999997</v>
      </c>
      <c r="I60">
        <v>62</v>
      </c>
      <c r="U60" s="17" t="s">
        <v>19</v>
      </c>
      <c r="V60" s="23"/>
      <c r="W60" s="24">
        <v>60</v>
      </c>
      <c r="X60" s="24"/>
    </row>
    <row r="61" spans="5:25" ht="31.5" x14ac:dyDescent="0.25">
      <c r="G61">
        <f>SUM(G58:G60)</f>
        <v>1251.8531999999998</v>
      </c>
      <c r="I61">
        <f>SUM(I58:I60)</f>
        <v>1252</v>
      </c>
      <c r="U61" s="21" t="s">
        <v>20</v>
      </c>
      <c r="V61" s="23"/>
      <c r="W61" s="24">
        <f>90*W58/W60</f>
        <v>0</v>
      </c>
      <c r="X61" s="24"/>
    </row>
    <row r="62" spans="5:25" ht="15.75" x14ac:dyDescent="0.25">
      <c r="U62" s="17"/>
      <c r="V62" s="26"/>
      <c r="W62" s="27">
        <v>0</v>
      </c>
      <c r="X62" s="27"/>
    </row>
    <row r="63" spans="5:25" ht="15.75" x14ac:dyDescent="0.25">
      <c r="U63" s="17" t="s">
        <v>21</v>
      </c>
      <c r="V63" s="18"/>
      <c r="W63" s="19">
        <f>W57*W62</f>
        <v>0</v>
      </c>
      <c r="X63" s="22"/>
    </row>
    <row r="64" spans="5:25" ht="15.75" x14ac:dyDescent="0.25">
      <c r="U64" s="17" t="s">
        <v>22</v>
      </c>
      <c r="V64" s="18"/>
      <c r="W64" s="19">
        <f>W57-W63</f>
        <v>3000</v>
      </c>
      <c r="X64" s="22"/>
    </row>
    <row r="65" spans="21:25" ht="15.75" x14ac:dyDescent="0.25">
      <c r="U65" s="17" t="s">
        <v>15</v>
      </c>
      <c r="V65" s="18"/>
      <c r="W65" s="19">
        <f>W56</f>
        <v>9000</v>
      </c>
      <c r="X65" s="22"/>
    </row>
    <row r="66" spans="21:25" ht="15.75" x14ac:dyDescent="0.25">
      <c r="U66" s="23"/>
      <c r="V66" s="18"/>
      <c r="W66" s="19"/>
      <c r="X66" s="22"/>
    </row>
    <row r="67" spans="21:25" ht="15.75" x14ac:dyDescent="0.25">
      <c r="U67" s="28" t="s">
        <v>23</v>
      </c>
      <c r="V67" s="29"/>
      <c r="W67" s="20">
        <f>W65+W64</f>
        <v>12000</v>
      </c>
      <c r="X67" s="22"/>
    </row>
    <row r="68" spans="21:25" ht="15.75" x14ac:dyDescent="0.25">
      <c r="U68" s="23"/>
      <c r="V68" s="23"/>
      <c r="W68" s="24"/>
      <c r="X68" s="24"/>
    </row>
    <row r="69" spans="21:25" ht="15.75" x14ac:dyDescent="0.25">
      <c r="U69" s="28" t="s">
        <v>38</v>
      </c>
      <c r="V69" s="30"/>
      <c r="W69" s="25">
        <v>1252</v>
      </c>
      <c r="X69" s="24" t="s">
        <v>45</v>
      </c>
    </row>
    <row r="70" spans="21:25" ht="15.75" x14ac:dyDescent="0.25">
      <c r="U70" s="17" t="s">
        <v>24</v>
      </c>
      <c r="V70" s="31"/>
      <c r="W70" s="32">
        <f>W67*W69+X71</f>
        <v>15024000</v>
      </c>
      <c r="X70" s="33">
        <v>500000</v>
      </c>
      <c r="Y70" s="15">
        <f>X70+W70</f>
        <v>15524000</v>
      </c>
    </row>
    <row r="71" spans="21:25" ht="15.75" x14ac:dyDescent="0.25">
      <c r="U71" s="17" t="s">
        <v>25</v>
      </c>
      <c r="V71" s="23"/>
      <c r="W71" s="42">
        <f>W70*0.95</f>
        <v>14272800</v>
      </c>
      <c r="X71" s="35"/>
      <c r="Y71" s="41">
        <f>Y70*0.95</f>
        <v>14747800</v>
      </c>
    </row>
    <row r="72" spans="21:25" ht="15.75" x14ac:dyDescent="0.25">
      <c r="U72" s="17" t="s">
        <v>26</v>
      </c>
      <c r="V72" s="23"/>
      <c r="W72" s="34">
        <f>W70*0.8</f>
        <v>12019200</v>
      </c>
      <c r="X72" s="34"/>
      <c r="Y72" s="41">
        <f>Y70*0.8</f>
        <v>12419200</v>
      </c>
    </row>
    <row r="73" spans="21:25" ht="15.75" x14ac:dyDescent="0.25">
      <c r="U73" s="17"/>
      <c r="V73" s="23"/>
      <c r="W73" s="36"/>
      <c r="X73" s="24"/>
    </row>
    <row r="74" spans="21:25" ht="15.75" x14ac:dyDescent="0.25">
      <c r="U74" s="37" t="s">
        <v>27</v>
      </c>
      <c r="V74" s="38"/>
      <c r="W74" s="39">
        <f>W55*W69</f>
        <v>3756000</v>
      </c>
      <c r="X74" s="39"/>
    </row>
    <row r="75" spans="21:25" ht="15.75" x14ac:dyDescent="0.25">
      <c r="U75" s="17" t="s">
        <v>28</v>
      </c>
      <c r="V75" s="23"/>
      <c r="W75" s="36"/>
      <c r="X75" s="36"/>
    </row>
    <row r="76" spans="21:25" ht="15.75" x14ac:dyDescent="0.25">
      <c r="U76" s="40" t="s">
        <v>29</v>
      </c>
      <c r="V76" s="36"/>
      <c r="W76" s="34">
        <f>W70*0.025/12</f>
        <v>31300</v>
      </c>
      <c r="X76" s="34"/>
    </row>
    <row r="79" spans="21:25" x14ac:dyDescent="0.25">
      <c r="W79" t="s">
        <v>49</v>
      </c>
    </row>
    <row r="81" spans="4:25" ht="15.75" x14ac:dyDescent="0.25">
      <c r="E81" s="7"/>
      <c r="F81"/>
      <c r="G81">
        <v>702</v>
      </c>
      <c r="U81" s="17" t="s">
        <v>13</v>
      </c>
      <c r="V81" s="18"/>
      <c r="W81" s="19">
        <v>12000</v>
      </c>
      <c r="X81" s="20" t="s">
        <v>39</v>
      </c>
    </row>
    <row r="82" spans="4:25" ht="31.5" x14ac:dyDescent="0.25">
      <c r="E82" s="7"/>
      <c r="F82"/>
      <c r="Q82" s="47" t="s">
        <v>50</v>
      </c>
      <c r="R82" s="47"/>
      <c r="S82" s="47"/>
      <c r="U82" s="21" t="s">
        <v>14</v>
      </c>
      <c r="V82" s="18"/>
      <c r="W82" s="19">
        <v>3000</v>
      </c>
      <c r="X82" s="22"/>
    </row>
    <row r="83" spans="4:25" ht="15.75" x14ac:dyDescent="0.25">
      <c r="E83" s="7"/>
      <c r="F83" s="6"/>
      <c r="G83" s="6"/>
      <c r="Q83" s="47"/>
      <c r="R83" s="47"/>
      <c r="S83" s="47"/>
      <c r="U83" s="17" t="s">
        <v>15</v>
      </c>
      <c r="V83" s="18"/>
      <c r="W83" s="19">
        <f>W81-W82</f>
        <v>9000</v>
      </c>
      <c r="X83" s="22"/>
    </row>
    <row r="84" spans="4:25" ht="15.75" x14ac:dyDescent="0.25">
      <c r="D84" t="s">
        <v>40</v>
      </c>
      <c r="E84" s="7">
        <v>97</v>
      </c>
      <c r="F84">
        <f>E84*10.764</f>
        <v>1044.1079999999999</v>
      </c>
      <c r="H84">
        <v>1044</v>
      </c>
      <c r="Q84" s="47"/>
      <c r="R84" s="47"/>
      <c r="S84" s="47"/>
      <c r="U84" s="17" t="s">
        <v>16</v>
      </c>
      <c r="V84" s="18"/>
      <c r="W84" s="19">
        <f>W82</f>
        <v>3000</v>
      </c>
      <c r="X84" s="22"/>
    </row>
    <row r="85" spans="4:25" ht="15.75" x14ac:dyDescent="0.25">
      <c r="D85" t="s">
        <v>43</v>
      </c>
      <c r="E85" s="7">
        <v>12.57</v>
      </c>
      <c r="F85">
        <f t="shared" ref="F85:F86" si="66">E85*10.764</f>
        <v>135.30348000000001</v>
      </c>
      <c r="H85">
        <v>135</v>
      </c>
      <c r="Q85" s="47"/>
      <c r="R85" s="47"/>
      <c r="S85" s="47"/>
      <c r="U85" s="17" t="s">
        <v>17</v>
      </c>
      <c r="V85" s="23"/>
      <c r="W85" s="24">
        <f>X85-X86</f>
        <v>0</v>
      </c>
      <c r="X85" s="25">
        <v>2025</v>
      </c>
    </row>
    <row r="86" spans="4:25" ht="15.75" x14ac:dyDescent="0.25">
      <c r="D86" t="s">
        <v>41</v>
      </c>
      <c r="E86" s="7">
        <v>5.67</v>
      </c>
      <c r="F86">
        <f t="shared" si="66"/>
        <v>61.031879999999994</v>
      </c>
      <c r="H86">
        <v>61</v>
      </c>
      <c r="U86" s="17" t="s">
        <v>18</v>
      </c>
      <c r="V86" s="23"/>
      <c r="W86" s="24">
        <f>W87-W85</f>
        <v>60</v>
      </c>
      <c r="X86" s="31">
        <v>2025</v>
      </c>
      <c r="Y86" t="s">
        <v>44</v>
      </c>
    </row>
    <row r="87" spans="4:25" ht="15.75" x14ac:dyDescent="0.25">
      <c r="E87" s="7"/>
      <c r="F87">
        <f>SUM(F84:F86)</f>
        <v>1240.44336</v>
      </c>
      <c r="H87">
        <f>SUM(H84:H86)</f>
        <v>1240</v>
      </c>
      <c r="U87" s="17" t="s">
        <v>19</v>
      </c>
      <c r="V87" s="23"/>
      <c r="W87" s="24">
        <v>60</v>
      </c>
      <c r="X87" s="24"/>
    </row>
    <row r="88" spans="4:25" ht="31.5" x14ac:dyDescent="0.25">
      <c r="E88" s="7"/>
      <c r="F88"/>
      <c r="U88" s="21" t="s">
        <v>20</v>
      </c>
      <c r="V88" s="23"/>
      <c r="W88" s="24">
        <f>90*W85/W87</f>
        <v>0</v>
      </c>
      <c r="X88" s="24"/>
    </row>
    <row r="89" spans="4:25" ht="15.75" x14ac:dyDescent="0.25">
      <c r="U89" s="17"/>
      <c r="V89" s="26"/>
      <c r="W89" s="27">
        <v>0</v>
      </c>
      <c r="X89" s="27"/>
    </row>
    <row r="90" spans="4:25" ht="15.75" x14ac:dyDescent="0.25">
      <c r="U90" s="17" t="s">
        <v>21</v>
      </c>
      <c r="V90" s="18"/>
      <c r="W90" s="19">
        <f>W84*W89</f>
        <v>0</v>
      </c>
      <c r="X90" s="22"/>
    </row>
    <row r="91" spans="4:25" ht="15.75" x14ac:dyDescent="0.25">
      <c r="U91" s="17" t="s">
        <v>22</v>
      </c>
      <c r="V91" s="18"/>
      <c r="W91" s="19">
        <f>W84-W90</f>
        <v>3000</v>
      </c>
      <c r="X91" s="22"/>
    </row>
    <row r="92" spans="4:25" ht="15.75" x14ac:dyDescent="0.25">
      <c r="U92" s="17" t="s">
        <v>15</v>
      </c>
      <c r="V92" s="18"/>
      <c r="W92" s="19">
        <f>W83</f>
        <v>9000</v>
      </c>
      <c r="X92" s="22"/>
    </row>
    <row r="93" spans="4:25" ht="15.75" x14ac:dyDescent="0.25">
      <c r="U93" s="23"/>
      <c r="V93" s="18"/>
      <c r="W93" s="19"/>
      <c r="X93" s="22"/>
    </row>
    <row r="94" spans="4:25" ht="15.75" x14ac:dyDescent="0.25">
      <c r="U94" s="28" t="s">
        <v>23</v>
      </c>
      <c r="V94" s="29"/>
      <c r="W94" s="20">
        <f>W92+W91</f>
        <v>12000</v>
      </c>
      <c r="X94" s="22"/>
    </row>
    <row r="95" spans="4:25" ht="15.75" x14ac:dyDescent="0.25">
      <c r="U95" s="23"/>
      <c r="V95" s="23"/>
      <c r="W95" s="24"/>
      <c r="X95" s="24"/>
    </row>
    <row r="96" spans="4:25" ht="15.75" x14ac:dyDescent="0.25">
      <c r="U96" s="28" t="s">
        <v>38</v>
      </c>
      <c r="V96" s="30"/>
      <c r="W96" s="25">
        <v>1240</v>
      </c>
      <c r="X96" s="24" t="s">
        <v>45</v>
      </c>
      <c r="Y96" s="4"/>
    </row>
    <row r="97" spans="21:26" ht="15.75" x14ac:dyDescent="0.25">
      <c r="U97" s="17" t="s">
        <v>24</v>
      </c>
      <c r="V97" s="31"/>
      <c r="W97" s="32">
        <f>W94*W96+X98</f>
        <v>14880000</v>
      </c>
      <c r="X97" s="33">
        <v>500000</v>
      </c>
      <c r="Y97" s="15">
        <f>X97+W97</f>
        <v>15380000</v>
      </c>
      <c r="Z97" s="15">
        <f>W96*2500</f>
        <v>3100000</v>
      </c>
    </row>
    <row r="98" spans="21:26" ht="15.75" x14ac:dyDescent="0.25">
      <c r="U98" s="17" t="s">
        <v>25</v>
      </c>
      <c r="V98" s="23"/>
      <c r="W98" s="42">
        <f>W97*0.95</f>
        <v>14136000</v>
      </c>
      <c r="X98" s="35"/>
      <c r="Y98" s="41">
        <f>Y97*0.95</f>
        <v>14611000</v>
      </c>
      <c r="Z98" s="41"/>
    </row>
    <row r="99" spans="21:26" ht="15.75" x14ac:dyDescent="0.25">
      <c r="U99" s="17" t="s">
        <v>26</v>
      </c>
      <c r="V99" s="23"/>
      <c r="W99" s="34">
        <f>W97*0.8</f>
        <v>11904000</v>
      </c>
      <c r="X99" s="34"/>
      <c r="Y99" s="41">
        <f>Y97*0.8</f>
        <v>12304000</v>
      </c>
      <c r="Z99" s="41"/>
    </row>
    <row r="100" spans="21:26" ht="15.75" x14ac:dyDescent="0.25">
      <c r="U100" s="17"/>
      <c r="V100" s="23"/>
      <c r="W100" s="36"/>
      <c r="X100" s="24"/>
    </row>
    <row r="101" spans="21:26" ht="15.75" x14ac:dyDescent="0.25">
      <c r="U101" s="37" t="s">
        <v>27</v>
      </c>
      <c r="V101" s="38"/>
      <c r="W101" s="39">
        <f>W82*W96</f>
        <v>3720000</v>
      </c>
      <c r="X101" s="39"/>
    </row>
    <row r="102" spans="21:26" ht="15.75" x14ac:dyDescent="0.25">
      <c r="U102" s="17" t="s">
        <v>28</v>
      </c>
      <c r="V102" s="23"/>
      <c r="W102" s="36"/>
      <c r="X102" s="36"/>
    </row>
    <row r="103" spans="21:26" ht="15.75" x14ac:dyDescent="0.25">
      <c r="U103" s="40" t="s">
        <v>29</v>
      </c>
      <c r="V103" s="36"/>
      <c r="W103" s="34">
        <f>W97*0.025/12</f>
        <v>31000</v>
      </c>
      <c r="X103" s="34"/>
    </row>
  </sheetData>
  <mergeCells count="5">
    <mergeCell ref="Q82:S85"/>
    <mergeCell ref="A15:R15"/>
    <mergeCell ref="A2:R2"/>
    <mergeCell ref="P33:T33"/>
    <mergeCell ref="Q55:S5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7" zoomScaleNormal="100" workbookViewId="0">
      <selection activeCell="E2" activeCellId="1" sqref="E2 E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E6" sqref="E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2" sqref="C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6:R19"/>
  <sheetViews>
    <sheetView zoomScaleNormal="100" workbookViewId="0">
      <selection activeCell="Q10" sqref="Q10"/>
    </sheetView>
  </sheetViews>
  <sheetFormatPr defaultRowHeight="15" x14ac:dyDescent="0.25"/>
  <cols>
    <col min="18" max="18" width="14.28515625" customWidth="1"/>
  </cols>
  <sheetData>
    <row r="6" spans="14:18" x14ac:dyDescent="0.25">
      <c r="N6">
        <v>97</v>
      </c>
      <c r="P6">
        <f>N6*10.764</f>
        <v>1044.1079999999999</v>
      </c>
      <c r="R6">
        <v>12564800</v>
      </c>
    </row>
    <row r="7" spans="14:18" x14ac:dyDescent="0.25">
      <c r="N7">
        <v>12.57</v>
      </c>
      <c r="O7">
        <f>N7*40%</f>
        <v>5.0280000000000005</v>
      </c>
      <c r="P7">
        <f>O7*10.764</f>
        <v>54.121392</v>
      </c>
      <c r="R7">
        <v>879600</v>
      </c>
    </row>
    <row r="8" spans="14:18" x14ac:dyDescent="0.25">
      <c r="N8">
        <v>5.67</v>
      </c>
      <c r="P8">
        <f t="shared" ref="P8" si="0">N8*10.764</f>
        <v>61.031879999999994</v>
      </c>
      <c r="R8">
        <v>30000</v>
      </c>
    </row>
    <row r="9" spans="14:18" x14ac:dyDescent="0.25">
      <c r="P9">
        <f>SUM(P6:P8)</f>
        <v>1159.261272</v>
      </c>
      <c r="R9">
        <f>SUM(R6:R8)</f>
        <v>13474400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2:R24"/>
  <sheetViews>
    <sheetView topLeftCell="A10" zoomScaleNormal="100" workbookViewId="0">
      <selection activeCell="R21" sqref="R21:R24"/>
    </sheetView>
  </sheetViews>
  <sheetFormatPr defaultRowHeight="15" x14ac:dyDescent="0.25"/>
  <cols>
    <col min="18" max="18" width="13.42578125" customWidth="1"/>
  </cols>
  <sheetData>
    <row r="12" spans="15:17" x14ac:dyDescent="0.25">
      <c r="O12">
        <v>66.75</v>
      </c>
      <c r="Q12">
        <f>O12*10.764</f>
        <v>718.49699999999996</v>
      </c>
    </row>
    <row r="13" spans="15:17" x14ac:dyDescent="0.25">
      <c r="O13">
        <v>9.24</v>
      </c>
      <c r="P13">
        <f>O13*40%</f>
        <v>3.6960000000000002</v>
      </c>
      <c r="Q13">
        <f>P13*10.764</f>
        <v>39.783743999999999</v>
      </c>
    </row>
    <row r="14" spans="15:17" x14ac:dyDescent="0.25">
      <c r="O14">
        <v>1.21</v>
      </c>
      <c r="Q14">
        <f t="shared" ref="Q14:Q15" si="0">O14*10.764</f>
        <v>13.024439999999998</v>
      </c>
    </row>
    <row r="15" spans="15:17" x14ac:dyDescent="0.25">
      <c r="O15">
        <v>3.34</v>
      </c>
      <c r="Q15">
        <f t="shared" si="0"/>
        <v>35.951759999999993</v>
      </c>
    </row>
    <row r="16" spans="15:17" x14ac:dyDescent="0.25">
      <c r="Q16">
        <f>SUM(Q12:Q15)</f>
        <v>807.25694399999998</v>
      </c>
    </row>
    <row r="21" spans="18:18" x14ac:dyDescent="0.25">
      <c r="R21">
        <v>8132200</v>
      </c>
    </row>
    <row r="22" spans="18:18" x14ac:dyDescent="0.25">
      <c r="R22">
        <v>569300</v>
      </c>
    </row>
    <row r="23" spans="18:18" x14ac:dyDescent="0.25">
      <c r="R23">
        <v>30000</v>
      </c>
    </row>
    <row r="24" spans="18:18" x14ac:dyDescent="0.25">
      <c r="R24">
        <f>SUM(R21:R23)</f>
        <v>8731500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2025-03-11T10:53:36Z</dcterms:modified>
</cp:coreProperties>
</file>