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Diamond Branch (BKC)\Dhanera Diamonds\601-604-South Ridge\"/>
    </mc:Choice>
  </mc:AlternateContent>
  <xr:revisionPtr revIDLastSave="0" documentId="13_ncr:1_{64292EFC-4921-40A9-95E6-332131F5521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3" sheetId="15" r:id="rId3"/>
    <sheet name="Sheet2" sheetId="14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R9" i="4" l="1"/>
  <c r="R8" i="4"/>
  <c r="R7" i="4"/>
  <c r="R6" i="4"/>
  <c r="W7" i="4"/>
  <c r="W8" i="4"/>
  <c r="W9" i="4"/>
  <c r="W6" i="4"/>
  <c r="V9" i="4"/>
  <c r="V8" i="4"/>
  <c r="V7" i="4"/>
  <c r="V6" i="4"/>
  <c r="H32" i="4" l="1"/>
  <c r="P13" i="4" l="1"/>
  <c r="P14" i="4"/>
  <c r="P15" i="4"/>
  <c r="P16" i="4"/>
  <c r="P17" i="4"/>
  <c r="P18" i="4"/>
  <c r="P19" i="4"/>
  <c r="P20" i="4"/>
  <c r="Q20" i="4" s="1"/>
  <c r="B20" i="4" s="1"/>
  <c r="C20" i="4" s="1"/>
  <c r="P21" i="4"/>
  <c r="P22" i="4"/>
  <c r="P23" i="4"/>
  <c r="P24" i="4"/>
  <c r="P12" i="4"/>
  <c r="Q10" i="4"/>
  <c r="H31" i="4"/>
  <c r="P9" i="4"/>
  <c r="Q9" i="4" s="1"/>
  <c r="P8" i="4"/>
  <c r="P7" i="4"/>
  <c r="P6" i="4"/>
  <c r="R5" i="4"/>
  <c r="R4" i="4"/>
  <c r="R3" i="4"/>
  <c r="R2" i="4"/>
  <c r="Q21" i="4"/>
  <c r="J21" i="4"/>
  <c r="I21" i="4"/>
  <c r="E21" i="4"/>
  <c r="B21" i="4"/>
  <c r="C21" i="4" s="1"/>
  <c r="A21" i="4"/>
  <c r="J20" i="4"/>
  <c r="I20" i="4"/>
  <c r="E20" i="4"/>
  <c r="A20" i="4"/>
  <c r="Q19" i="4"/>
  <c r="J19" i="4"/>
  <c r="I19" i="4"/>
  <c r="E19" i="4"/>
  <c r="B19" i="4"/>
  <c r="C19" i="4" s="1"/>
  <c r="D19" i="4" s="1"/>
  <c r="A19" i="4"/>
  <c r="Q18" i="4"/>
  <c r="B18" i="4" s="1"/>
  <c r="C18" i="4" s="1"/>
  <c r="D18" i="4" s="1"/>
  <c r="J18" i="4"/>
  <c r="I18" i="4"/>
  <c r="E18" i="4"/>
  <c r="A18" i="4"/>
  <c r="Q17" i="4"/>
  <c r="J17" i="4"/>
  <c r="I17" i="4"/>
  <c r="E17" i="4"/>
  <c r="B17" i="4"/>
  <c r="C17" i="4" s="1"/>
  <c r="A17" i="4"/>
  <c r="B16" i="4"/>
  <c r="C16" i="4" s="1"/>
  <c r="J16" i="4"/>
  <c r="I16" i="4"/>
  <c r="E16" i="4"/>
  <c r="A16" i="4"/>
  <c r="J15" i="4"/>
  <c r="I15" i="4"/>
  <c r="E15" i="4"/>
  <c r="B15" i="4"/>
  <c r="F15" i="4" s="1"/>
  <c r="A15" i="4"/>
  <c r="B14" i="4"/>
  <c r="C14" i="4" s="1"/>
  <c r="D14" i="4" s="1"/>
  <c r="J14" i="4"/>
  <c r="I14" i="4"/>
  <c r="E14" i="4"/>
  <c r="A14" i="4"/>
  <c r="Q13" i="4"/>
  <c r="B13" i="4" s="1"/>
  <c r="J13" i="4"/>
  <c r="I13" i="4"/>
  <c r="E13" i="4"/>
  <c r="A13" i="4"/>
  <c r="J33" i="4"/>
  <c r="Q23" i="4"/>
  <c r="Q22" i="4"/>
  <c r="Q12" i="4"/>
  <c r="Q8" i="4"/>
  <c r="Q7" i="4"/>
  <c r="Q6" i="4"/>
  <c r="Q5" i="4"/>
  <c r="Q4" i="4"/>
  <c r="Q3" i="4"/>
  <c r="F13" i="4" l="1"/>
  <c r="C13" i="4"/>
  <c r="F16" i="4"/>
  <c r="H14" i="4"/>
  <c r="G17" i="4"/>
  <c r="D17" i="4"/>
  <c r="H17" i="4" s="1"/>
  <c r="H19" i="4"/>
  <c r="D20" i="4"/>
  <c r="H20" i="4" s="1"/>
  <c r="G20" i="4"/>
  <c r="F20" i="4"/>
  <c r="D16" i="4"/>
  <c r="G16" i="4"/>
  <c r="H18" i="4"/>
  <c r="G21" i="4"/>
  <c r="D21" i="4"/>
  <c r="H21" i="4" s="1"/>
  <c r="F19" i="4"/>
  <c r="F14" i="4"/>
  <c r="C15" i="4"/>
  <c r="D15" i="4" s="1"/>
  <c r="H15" i="4" s="1"/>
  <c r="H16" i="4"/>
  <c r="F18" i="4"/>
  <c r="G19" i="4"/>
  <c r="G14" i="4"/>
  <c r="F17" i="4"/>
  <c r="G18" i="4"/>
  <c r="F21" i="4"/>
  <c r="J22" i="4"/>
  <c r="I22" i="4"/>
  <c r="E22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G13" i="4" l="1"/>
  <c r="D13" i="4"/>
  <c r="H13" i="4" s="1"/>
  <c r="G15" i="4"/>
  <c r="Q24" i="4"/>
  <c r="J24" i="4"/>
  <c r="I24" i="4"/>
  <c r="E24" i="4"/>
  <c r="A24" i="4"/>
  <c r="J23" i="4"/>
  <c r="I23" i="4"/>
  <c r="E23" i="4"/>
  <c r="A23" i="4"/>
  <c r="A22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22" i="4"/>
  <c r="C22" i="4" s="1"/>
  <c r="B23" i="4"/>
  <c r="C23" i="4" s="1"/>
  <c r="B24" i="4"/>
  <c r="C24" i="4" s="1"/>
  <c r="B7" i="4"/>
  <c r="C7" i="4" s="1"/>
  <c r="F23" i="4" l="1"/>
  <c r="F22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24" i="4"/>
  <c r="H24" i="4" s="1"/>
  <c r="G24" i="4"/>
  <c r="F24" i="4"/>
  <c r="D23" i="4"/>
  <c r="H23" i="4" s="1"/>
  <c r="G23" i="4"/>
  <c r="D22" i="4" l="1"/>
  <c r="H22" i="4" s="1"/>
  <c r="G22" i="4"/>
  <c r="D7" i="4"/>
  <c r="H7" i="4" s="1"/>
  <c r="G7" i="4"/>
</calcChain>
</file>

<file path=xl/sharedStrings.xml><?xml version="1.0" encoding="utf-8"?>
<sst xmlns="http://schemas.openxmlformats.org/spreadsheetml/2006/main" count="30" uniqueCount="24">
  <si>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</si>
  <si>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</si>
  <si>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</si>
  <si>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</si>
  <si>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</si>
  <si>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</si>
  <si>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</si>
  <si>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</si>
  <si>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</si>
  <si>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</si>
  <si>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</si>
  <si>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</si>
  <si>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</si>
  <si>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</si>
  <si>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previous report  = 2020</t>
  </si>
  <si>
    <t>Amalgamated Flats No. 601,602,603,604, 6th Floor, Building No 52, South Ridge Building, 54 Ridge Road, &amp; Jardness Road, Malabar Hill, Walkeshwar, Mumbai,</t>
  </si>
  <si>
    <t>sa</t>
  </si>
  <si>
    <t>rate on sa</t>
  </si>
  <si>
    <t>23.11.22</t>
  </si>
  <si>
    <t>12.09.23</t>
  </si>
  <si>
    <t>13.06.24</t>
  </si>
  <si>
    <t>21.06.24</t>
  </si>
  <si>
    <t>12.04.23</t>
  </si>
  <si>
    <t>yoc - 2017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</si>
</sst>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4" borderId="0" xfId="0" applyFont="1" applyFill="1"/>
    <xf numFmtId="43" fontId="0" fillId="0" borderId="0" xfId="1" applyFont="1"/>
    <xf numFmtId="43" fontId="2" fillId="0" borderId="0" xfId="1" applyFont="1"/>
    <xf numFmtId="43" fontId="0" fillId="0" borderId="0" xfId="0" applyNumberFormat="1"/>
    <xf numFmtId="0" fontId="1" fillId="2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29</xdr:row>
      <xdr:rowOff>0</xdr:rowOff>
    </xdr:from>
    <xdr:to>
      <xdr:col>29</xdr:col>
      <xdr:colOff>296219</xdr:colOff>
      <xdr:row>52</xdr:row>
      <xdr:rowOff>29191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3BF6C7-9623-4949-A510-B7B6AB6E3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30025" y="4381500"/>
          <a:ext cx="6763694" cy="441069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37</xdr:row>
      <xdr:rowOff>0</xdr:rowOff>
    </xdr:from>
    <xdr:to>
      <xdr:col>17</xdr:col>
      <xdr:colOff>1057744</xdr:colOff>
      <xdr:row>47</xdr:row>
      <xdr:rowOff>76477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293AEFF-177C-4F08-9D07-DE18C1D38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325" y="7620000"/>
          <a:ext cx="3362794" cy="19814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572771</xdr:colOff>
      <xdr:row>46</xdr:row>
      <xdr:rowOff>86933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0750A2-9C27-41C1-B64C-98FE14BB3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07171" cy="86594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572686</xdr:colOff>
      <xdr:row>46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8BD241-0D6E-4346-96B9-1178E270F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497486" cy="86594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0</xdr:rowOff>
    </xdr:from>
    <xdr:to>
      <xdr:col>16</xdr:col>
      <xdr:colOff>96454</xdr:colOff>
      <xdr:row>55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0D9E17-B92F-4285-8EED-463CB008A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0"/>
          <a:ext cx="8630854" cy="86784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191718</xdr:colOff>
      <xdr:row>47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F4B600-18BC-457C-8BE0-F27F04B8A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726118" cy="862132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572771</xdr:colOff>
      <xdr:row>45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FB0159-E4B5-4257-BCBD-2C102E8B5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07171" cy="86784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45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75DDE5-5C3C-4487-9B83-623E87D95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66896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F460E0-B567-4A62-8FE9-9A4AFEB5E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47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AB867C-8AA1-45C4-A6E3-DEA72BB1D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505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5</xdr:row>
      <xdr:rowOff>76200</xdr:rowOff>
    </xdr:from>
    <xdr:to>
      <xdr:col>12</xdr:col>
      <xdr:colOff>371475</xdr:colOff>
      <xdr:row>47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419F76-2BFA-4DCE-AA7F-BA86CB466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" y="1028700"/>
          <a:ext cx="6800850" cy="7991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10</xdr:col>
      <xdr:colOff>315135</xdr:colOff>
      <xdr:row>48</xdr:row>
      <xdr:rowOff>144012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175092-3862-4210-B7C6-E1B2F8ACF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5801535" cy="8145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324661</xdr:colOff>
      <xdr:row>45</xdr:row>
      <xdr:rowOff>115439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2E30F7-2593-4595-B5B4-01D1373E7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811061" cy="81640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9</xdr:col>
      <xdr:colOff>248450</xdr:colOff>
      <xdr:row>49</xdr:row>
      <xdr:rowOff>144012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029838-29CE-444A-9D5E-AA27A962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5734850" cy="8145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15</xdr:col>
      <xdr:colOff>315135</xdr:colOff>
      <xdr:row>42</xdr:row>
      <xdr:rowOff>124959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DF0740-CEE1-46EB-846B-1183A43AC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5801535" cy="81259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257977</xdr:colOff>
      <xdr:row>43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F27FFA-136A-43E2-94EA-8BCDC2153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744377" cy="818311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277029</xdr:colOff>
      <xdr:row>43</xdr:row>
      <xdr:rowOff>96380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EC61C9-E917-4A91-83AD-11A6B1E5F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763429" cy="8097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5"/>
  <sheetViews>
    <sheetView tabSelected="1" topLeftCell="A19" zoomScaleNormal="100" workbookViewId="0">
      <selection activeCell="H37" sqref="H3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8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5703125" customWidth="1"/>
    <col min="22" max="22" width="14.710937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24" si="0">N2</f>
        <v>0</v>
      </c>
      <c r="B2" s="4">
        <f t="shared" ref="B2:B24" si="1">Q2</f>
        <v>960</v>
      </c>
      <c r="C2" s="4">
        <f>B2*1.2</f>
        <v>1152</v>
      </c>
      <c r="D2" s="4">
        <f t="shared" ref="D2:D22" si="2">C2*1.2</f>
        <v>1382.3999999999999</v>
      </c>
      <c r="E2" s="5">
        <f t="shared" ref="E2:E22" si="3">R2</f>
        <v>87480000</v>
      </c>
      <c r="F2" s="10">
        <f t="shared" ref="F2:F22" si="4">ROUND((E2/B2),0)</f>
        <v>91125</v>
      </c>
      <c r="G2" s="10">
        <f t="shared" ref="G2:G22" si="5">ROUND((E2/C2),0)</f>
        <v>75938</v>
      </c>
      <c r="H2" s="10">
        <f t="shared" ref="H2:H22" si="6">ROUND((E2/D2),0)</f>
        <v>63281</v>
      </c>
      <c r="I2" s="4" t="e">
        <f>#REF!</f>
        <v>#REF!</v>
      </c>
      <c r="J2" s="4" t="str">
        <f t="shared" ref="J2:J22" si="7">S2</f>
        <v>23.11.22</v>
      </c>
      <c r="O2">
        <v>0</v>
      </c>
      <c r="P2">
        <v>0</v>
      </c>
      <c r="Q2">
        <v>960</v>
      </c>
      <c r="R2" s="2">
        <f>82500000+4950000+30000</f>
        <v>87480000</v>
      </c>
      <c r="S2" s="8" t="s">
        <v>18</v>
      </c>
      <c r="T2" s="8"/>
    </row>
    <row r="3" spans="1:23" x14ac:dyDescent="0.25">
      <c r="A3" s="4">
        <f t="shared" si="0"/>
        <v>0</v>
      </c>
      <c r="B3" s="4">
        <f t="shared" si="1"/>
        <v>852.5</v>
      </c>
      <c r="C3" s="4">
        <f t="shared" ref="C3:C24" si="8">B3*1.2</f>
        <v>1023</v>
      </c>
      <c r="D3" s="4">
        <f t="shared" si="2"/>
        <v>1227.5999999999999</v>
      </c>
      <c r="E3" s="5">
        <f t="shared" si="3"/>
        <v>62588622</v>
      </c>
      <c r="F3" s="10">
        <f t="shared" si="4"/>
        <v>73418</v>
      </c>
      <c r="G3" s="10">
        <f t="shared" si="5"/>
        <v>61181</v>
      </c>
      <c r="H3" s="10">
        <f t="shared" si="6"/>
        <v>50985</v>
      </c>
      <c r="I3" s="4" t="e">
        <f>#REF!</f>
        <v>#REF!</v>
      </c>
      <c r="J3" s="4" t="str">
        <f t="shared" si="7"/>
        <v>12.09.23</v>
      </c>
      <c r="O3">
        <v>0</v>
      </c>
      <c r="P3">
        <v>1023</v>
      </c>
      <c r="Q3">
        <f t="shared" ref="Q3:Q23" si="9">P3/1.2</f>
        <v>852.5</v>
      </c>
      <c r="R3" s="2">
        <f>59000000+3558622+30000</f>
        <v>62588622</v>
      </c>
      <c r="S3" s="8" t="s">
        <v>19</v>
      </c>
      <c r="T3" s="8"/>
    </row>
    <row r="4" spans="1:23" x14ac:dyDescent="0.25">
      <c r="A4" s="4">
        <f t="shared" si="0"/>
        <v>0</v>
      </c>
      <c r="B4" s="4">
        <f t="shared" si="1"/>
        <v>300.31666666666666</v>
      </c>
      <c r="C4" s="4">
        <f t="shared" si="8"/>
        <v>360.38</v>
      </c>
      <c r="D4" s="4">
        <f t="shared" si="2"/>
        <v>432.45599999999996</v>
      </c>
      <c r="E4" s="5">
        <f t="shared" si="3"/>
        <v>32466000</v>
      </c>
      <c r="F4" s="10">
        <f t="shared" si="4"/>
        <v>108106</v>
      </c>
      <c r="G4" s="10">
        <f t="shared" si="5"/>
        <v>90088</v>
      </c>
      <c r="H4" s="10">
        <f t="shared" si="6"/>
        <v>75074</v>
      </c>
      <c r="I4" s="4" t="e">
        <f>#REF!</f>
        <v>#REF!</v>
      </c>
      <c r="J4" s="4" t="str">
        <f t="shared" si="7"/>
        <v>13.06.24</v>
      </c>
      <c r="O4">
        <v>0</v>
      </c>
      <c r="P4">
        <v>360.38</v>
      </c>
      <c r="Q4">
        <f t="shared" si="9"/>
        <v>300.31666666666666</v>
      </c>
      <c r="R4" s="2">
        <f>30600000+1836000+30000</f>
        <v>32466000</v>
      </c>
      <c r="S4" s="8" t="s">
        <v>20</v>
      </c>
      <c r="T4" s="8">
        <v>11</v>
      </c>
    </row>
    <row r="5" spans="1:23" x14ac:dyDescent="0.25">
      <c r="A5" s="4">
        <f t="shared" si="0"/>
        <v>0</v>
      </c>
      <c r="B5" s="4">
        <f t="shared" si="1"/>
        <v>300.31666666666666</v>
      </c>
      <c r="C5" s="4">
        <f t="shared" si="8"/>
        <v>360.38</v>
      </c>
      <c r="D5" s="4">
        <f t="shared" si="2"/>
        <v>432.45599999999996</v>
      </c>
      <c r="E5" s="5">
        <f t="shared" si="3"/>
        <v>32572000</v>
      </c>
      <c r="F5" s="10">
        <f t="shared" si="4"/>
        <v>108459</v>
      </c>
      <c r="G5" s="10">
        <f t="shared" si="5"/>
        <v>90382</v>
      </c>
      <c r="H5" s="10">
        <f t="shared" si="6"/>
        <v>75319</v>
      </c>
      <c r="I5" s="4" t="e">
        <f>#REF!</f>
        <v>#REF!</v>
      </c>
      <c r="J5" s="4" t="str">
        <f t="shared" si="7"/>
        <v>21.06.24</v>
      </c>
      <c r="O5">
        <v>0</v>
      </c>
      <c r="P5">
        <v>360.38</v>
      </c>
      <c r="Q5">
        <f t="shared" si="9"/>
        <v>300.31666666666666</v>
      </c>
      <c r="R5" s="2">
        <f>30700000+1842000+30000</f>
        <v>32572000</v>
      </c>
      <c r="S5" s="8" t="s">
        <v>21</v>
      </c>
      <c r="T5" s="8">
        <v>14</v>
      </c>
    </row>
    <row r="6" spans="1:23" x14ac:dyDescent="0.25">
      <c r="A6" s="4">
        <f t="shared" si="0"/>
        <v>0</v>
      </c>
      <c r="B6" s="4">
        <f t="shared" si="1"/>
        <v>732.40049999999997</v>
      </c>
      <c r="C6" s="4">
        <f t="shared" si="8"/>
        <v>878.88059999999996</v>
      </c>
      <c r="D6" s="4">
        <f t="shared" si="2"/>
        <v>1054.65672</v>
      </c>
      <c r="E6" s="5">
        <f t="shared" si="3"/>
        <v>108000000</v>
      </c>
      <c r="F6" s="10">
        <f t="shared" si="4"/>
        <v>147460</v>
      </c>
      <c r="G6" s="10">
        <f t="shared" si="5"/>
        <v>122884</v>
      </c>
      <c r="H6" s="19">
        <f t="shared" si="6"/>
        <v>102403</v>
      </c>
      <c r="I6" s="4" t="e">
        <f>#REF!</f>
        <v>#REF!</v>
      </c>
      <c r="J6" s="4" t="str">
        <f t="shared" si="7"/>
        <v>12.04.23</v>
      </c>
      <c r="O6">
        <v>0</v>
      </c>
      <c r="P6">
        <f>81.65*10.764</f>
        <v>878.88059999999996</v>
      </c>
      <c r="Q6">
        <f t="shared" si="9"/>
        <v>732.40049999999997</v>
      </c>
      <c r="R6" s="2">
        <f>108000000</f>
        <v>108000000</v>
      </c>
      <c r="S6" s="8" t="s">
        <v>22</v>
      </c>
      <c r="T6" s="8">
        <v>701</v>
      </c>
      <c r="V6" s="2">
        <f>108000000+6480000+30000</f>
        <v>114510000</v>
      </c>
      <c r="W6">
        <f>V6/D6</f>
        <v>108575.6131151376</v>
      </c>
    </row>
    <row r="7" spans="1:23" x14ac:dyDescent="0.25">
      <c r="A7" s="4">
        <f t="shared" si="0"/>
        <v>0</v>
      </c>
      <c r="B7" s="4">
        <f t="shared" si="1"/>
        <v>754.73580000000004</v>
      </c>
      <c r="C7" s="4">
        <f t="shared" si="8"/>
        <v>905.68295999999998</v>
      </c>
      <c r="D7" s="4">
        <f t="shared" si="2"/>
        <v>1086.8195519999999</v>
      </c>
      <c r="E7" s="5">
        <f t="shared" si="3"/>
        <v>111600000</v>
      </c>
      <c r="F7" s="10">
        <f t="shared" si="4"/>
        <v>147866</v>
      </c>
      <c r="G7" s="10">
        <f t="shared" si="5"/>
        <v>123222</v>
      </c>
      <c r="H7" s="19">
        <f t="shared" si="6"/>
        <v>102685</v>
      </c>
      <c r="I7" s="4" t="e">
        <f>#REF!</f>
        <v>#REF!</v>
      </c>
      <c r="J7" s="4" t="str">
        <f t="shared" si="7"/>
        <v>12.04.23</v>
      </c>
      <c r="O7">
        <v>0</v>
      </c>
      <c r="P7">
        <f>84.14*10.764</f>
        <v>905.68295999999998</v>
      </c>
      <c r="Q7">
        <f t="shared" si="9"/>
        <v>754.73580000000004</v>
      </c>
      <c r="R7" s="2">
        <f>111600000</f>
        <v>111600000</v>
      </c>
      <c r="S7" s="8" t="s">
        <v>22</v>
      </c>
      <c r="T7" s="8">
        <v>702</v>
      </c>
      <c r="V7" s="2">
        <f>111600000+6696000+30000</f>
        <v>118326000</v>
      </c>
      <c r="W7">
        <f t="shared" ref="W7:W9" si="10">V7/D7</f>
        <v>108873.63940246818</v>
      </c>
    </row>
    <row r="8" spans="1:23" x14ac:dyDescent="0.25">
      <c r="A8" s="4">
        <f t="shared" si="0"/>
        <v>0</v>
      </c>
      <c r="B8" s="4">
        <f t="shared" si="1"/>
        <v>640.45800000000008</v>
      </c>
      <c r="C8" s="4">
        <f t="shared" si="8"/>
        <v>768.54960000000005</v>
      </c>
      <c r="D8" s="4">
        <f t="shared" si="2"/>
        <v>922.25952000000007</v>
      </c>
      <c r="E8" s="5">
        <f t="shared" si="3"/>
        <v>94800000</v>
      </c>
      <c r="F8" s="10">
        <f t="shared" si="4"/>
        <v>148019</v>
      </c>
      <c r="G8" s="10">
        <f t="shared" si="5"/>
        <v>123349</v>
      </c>
      <c r="H8" s="19">
        <f t="shared" si="6"/>
        <v>102791</v>
      </c>
      <c r="I8" s="4" t="e">
        <f>#REF!</f>
        <v>#REF!</v>
      </c>
      <c r="J8" s="4" t="str">
        <f t="shared" si="7"/>
        <v>12.04.23</v>
      </c>
      <c r="O8">
        <v>0</v>
      </c>
      <c r="P8">
        <f>71.4*10.764</f>
        <v>768.54960000000005</v>
      </c>
      <c r="Q8">
        <f t="shared" si="9"/>
        <v>640.45800000000008</v>
      </c>
      <c r="R8" s="2">
        <f>94800000</f>
        <v>94800000</v>
      </c>
      <c r="S8" s="8" t="s">
        <v>22</v>
      </c>
      <c r="T8" s="8">
        <v>704</v>
      </c>
      <c r="V8" s="2">
        <f>94800000+5688000+30000</f>
        <v>100518000</v>
      </c>
      <c r="W8">
        <f t="shared" si="10"/>
        <v>108991.01372247151</v>
      </c>
    </row>
    <row r="9" spans="1:23" x14ac:dyDescent="0.25">
      <c r="A9" s="4">
        <f t="shared" si="0"/>
        <v>0</v>
      </c>
      <c r="B9" s="4">
        <f t="shared" si="1"/>
        <v>578.11649999999997</v>
      </c>
      <c r="C9" s="4">
        <f t="shared" si="8"/>
        <v>693.73979999999995</v>
      </c>
      <c r="D9" s="4">
        <f t="shared" si="2"/>
        <v>832.48775999999987</v>
      </c>
      <c r="E9" s="5">
        <f t="shared" si="3"/>
        <v>85600000</v>
      </c>
      <c r="F9" s="10">
        <f t="shared" si="4"/>
        <v>148067</v>
      </c>
      <c r="G9" s="10">
        <f t="shared" si="5"/>
        <v>123389</v>
      </c>
      <c r="H9" s="19">
        <f t="shared" si="6"/>
        <v>102824</v>
      </c>
      <c r="I9" s="4" t="e">
        <f>#REF!</f>
        <v>#REF!</v>
      </c>
      <c r="J9" s="4" t="str">
        <f t="shared" si="7"/>
        <v>12.04.23</v>
      </c>
      <c r="O9">
        <v>0</v>
      </c>
      <c r="P9">
        <f>64.45*10.764</f>
        <v>693.73979999999995</v>
      </c>
      <c r="Q9">
        <f t="shared" si="9"/>
        <v>578.11649999999997</v>
      </c>
      <c r="R9" s="2">
        <f>85600000</f>
        <v>85600000</v>
      </c>
      <c r="S9" s="8" t="s">
        <v>22</v>
      </c>
      <c r="T9" s="8">
        <v>703</v>
      </c>
      <c r="V9" s="2">
        <f>85600000+5136000+30000</f>
        <v>90766000</v>
      </c>
      <c r="W9">
        <f t="shared" si="10"/>
        <v>109029.83126142301</v>
      </c>
    </row>
    <row r="10" spans="1:23" x14ac:dyDescent="0.25">
      <c r="A10" s="4">
        <f t="shared" si="0"/>
        <v>0</v>
      </c>
      <c r="B10" s="4">
        <f t="shared" si="1"/>
        <v>1541.6666666666667</v>
      </c>
      <c r="C10" s="4">
        <f t="shared" si="8"/>
        <v>1850</v>
      </c>
      <c r="D10" s="4">
        <f t="shared" si="2"/>
        <v>2220</v>
      </c>
      <c r="E10" s="5">
        <f t="shared" si="3"/>
        <v>210000000</v>
      </c>
      <c r="F10" s="10">
        <f t="shared" si="4"/>
        <v>136216</v>
      </c>
      <c r="G10" s="10">
        <f t="shared" si="5"/>
        <v>113514</v>
      </c>
      <c r="H10" s="19">
        <f t="shared" si="6"/>
        <v>94595</v>
      </c>
      <c r="I10" s="4" t="e">
        <f>#REF!</f>
        <v>#REF!</v>
      </c>
      <c r="J10" s="4">
        <f t="shared" si="7"/>
        <v>0</v>
      </c>
      <c r="O10">
        <v>0</v>
      </c>
      <c r="P10">
        <v>1850</v>
      </c>
      <c r="Q10">
        <f t="shared" si="9"/>
        <v>1541.6666666666667</v>
      </c>
      <c r="R10" s="2">
        <v>210000000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940</v>
      </c>
      <c r="C11" s="4">
        <f t="shared" si="8"/>
        <v>1128</v>
      </c>
      <c r="D11" s="4">
        <f t="shared" si="2"/>
        <v>1353.6</v>
      </c>
      <c r="E11" s="5">
        <f t="shared" si="3"/>
        <v>80000000</v>
      </c>
      <c r="F11" s="10">
        <f t="shared" si="4"/>
        <v>85106</v>
      </c>
      <c r="G11" s="10">
        <f t="shared" si="5"/>
        <v>70922</v>
      </c>
      <c r="H11" s="10">
        <f t="shared" si="6"/>
        <v>59102</v>
      </c>
      <c r="I11" s="4" t="e">
        <f>#REF!</f>
        <v>#REF!</v>
      </c>
      <c r="J11" s="4">
        <f t="shared" si="7"/>
        <v>0</v>
      </c>
      <c r="O11">
        <v>0</v>
      </c>
      <c r="P11">
        <v>0</v>
      </c>
      <c r="Q11">
        <v>940</v>
      </c>
      <c r="R11" s="2">
        <v>80000000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1884.0277777777781</v>
      </c>
      <c r="C12" s="4">
        <f t="shared" si="8"/>
        <v>2260.8333333333335</v>
      </c>
      <c r="D12" s="4">
        <f t="shared" si="2"/>
        <v>2713</v>
      </c>
      <c r="E12" s="5">
        <f t="shared" si="3"/>
        <v>240600000</v>
      </c>
      <c r="F12" s="10">
        <f t="shared" si="4"/>
        <v>127705</v>
      </c>
      <c r="G12" s="10">
        <f t="shared" si="5"/>
        <v>106421</v>
      </c>
      <c r="H12" s="10">
        <f t="shared" si="6"/>
        <v>88684</v>
      </c>
      <c r="I12" s="4" t="e">
        <f>#REF!</f>
        <v>#REF!</v>
      </c>
      <c r="J12" s="4">
        <f t="shared" si="7"/>
        <v>0</v>
      </c>
      <c r="O12">
        <v>2713</v>
      </c>
      <c r="P12">
        <f>O12/1.2</f>
        <v>2260.8333333333335</v>
      </c>
      <c r="Q12">
        <f t="shared" si="9"/>
        <v>1884.0277777777781</v>
      </c>
      <c r="R12" s="2">
        <v>240600000</v>
      </c>
      <c r="S12" s="8"/>
      <c r="T12" s="8"/>
    </row>
    <row r="13" spans="1:23" x14ac:dyDescent="0.25">
      <c r="A13" s="4">
        <f t="shared" ref="A13:A21" si="11">N13</f>
        <v>0</v>
      </c>
      <c r="B13" s="4">
        <f t="shared" ref="B13:B21" si="12">Q13</f>
        <v>1336.8055555555557</v>
      </c>
      <c r="C13" s="4">
        <f t="shared" ref="C13:C21" si="13">B13*1.2</f>
        <v>1604.1666666666667</v>
      </c>
      <c r="D13" s="4">
        <f t="shared" ref="D13:D21" si="14">C13*1.2</f>
        <v>1925</v>
      </c>
      <c r="E13" s="5">
        <f t="shared" ref="E13:E21" si="15">R13</f>
        <v>169900000</v>
      </c>
      <c r="F13" s="10">
        <f t="shared" ref="F13:F21" si="16">ROUND((E13/B13),0)</f>
        <v>127094</v>
      </c>
      <c r="G13" s="10">
        <f t="shared" ref="G13:G21" si="17">ROUND((E13/C13),0)</f>
        <v>105912</v>
      </c>
      <c r="H13" s="10">
        <f t="shared" ref="H13:H21" si="18">ROUND((E13/D13),0)</f>
        <v>88260</v>
      </c>
      <c r="I13" s="4" t="e">
        <f>#REF!</f>
        <v>#REF!</v>
      </c>
      <c r="J13" s="4">
        <f t="shared" ref="J13:J21" si="19">S13</f>
        <v>0</v>
      </c>
      <c r="O13">
        <v>1925</v>
      </c>
      <c r="P13">
        <f t="shared" ref="P13:P24" si="20">O13/1.2</f>
        <v>1604.1666666666667</v>
      </c>
      <c r="Q13">
        <f t="shared" ref="Q13:Q21" si="21">P13/1.2</f>
        <v>1336.8055555555557</v>
      </c>
      <c r="R13" s="2">
        <v>169900000</v>
      </c>
      <c r="S13" s="8"/>
      <c r="T13" s="8"/>
    </row>
    <row r="14" spans="1:23" x14ac:dyDescent="0.25">
      <c r="A14" s="4">
        <f t="shared" si="11"/>
        <v>0</v>
      </c>
      <c r="B14" s="4">
        <f t="shared" si="12"/>
        <v>5026</v>
      </c>
      <c r="C14" s="4">
        <f t="shared" si="13"/>
        <v>6031.2</v>
      </c>
      <c r="D14" s="4">
        <f t="shared" si="14"/>
        <v>7237.44</v>
      </c>
      <c r="E14" s="5">
        <f t="shared" si="15"/>
        <v>650000000</v>
      </c>
      <c r="F14" s="10">
        <f t="shared" si="16"/>
        <v>129327</v>
      </c>
      <c r="G14" s="10">
        <f t="shared" si="17"/>
        <v>107773</v>
      </c>
      <c r="H14" s="10">
        <f t="shared" si="18"/>
        <v>89811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v>5026</v>
      </c>
      <c r="R14" s="2">
        <v>650000000</v>
      </c>
      <c r="S14" s="8"/>
      <c r="T14" s="8"/>
    </row>
    <row r="15" spans="1:23" x14ac:dyDescent="0.25">
      <c r="A15" s="4">
        <f t="shared" si="11"/>
        <v>0</v>
      </c>
      <c r="B15" s="4">
        <f t="shared" si="12"/>
        <v>2200</v>
      </c>
      <c r="C15" s="4">
        <f t="shared" si="13"/>
        <v>2640</v>
      </c>
      <c r="D15" s="4">
        <f t="shared" si="14"/>
        <v>3168</v>
      </c>
      <c r="E15" s="5">
        <f t="shared" si="15"/>
        <v>250000000</v>
      </c>
      <c r="F15" s="10">
        <f t="shared" si="16"/>
        <v>113636</v>
      </c>
      <c r="G15" s="10">
        <f t="shared" si="17"/>
        <v>94697</v>
      </c>
      <c r="H15" s="10">
        <f t="shared" si="18"/>
        <v>78914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v>2200</v>
      </c>
      <c r="R15" s="2">
        <v>250000000</v>
      </c>
      <c r="S15" s="8"/>
      <c r="T15" s="8"/>
    </row>
    <row r="16" spans="1:23" x14ac:dyDescent="0.25">
      <c r="A16" s="4">
        <f t="shared" si="11"/>
        <v>0</v>
      </c>
      <c r="B16" s="4">
        <f t="shared" si="12"/>
        <v>3000</v>
      </c>
      <c r="C16" s="4">
        <f t="shared" si="13"/>
        <v>3600</v>
      </c>
      <c r="D16" s="4">
        <f t="shared" si="14"/>
        <v>4320</v>
      </c>
      <c r="E16" s="5">
        <f t="shared" si="15"/>
        <v>459900000</v>
      </c>
      <c r="F16" s="10">
        <f t="shared" si="16"/>
        <v>153300</v>
      </c>
      <c r="G16" s="10">
        <f t="shared" si="17"/>
        <v>127750</v>
      </c>
      <c r="H16" s="19">
        <f t="shared" si="18"/>
        <v>106458</v>
      </c>
      <c r="I16" s="4" t="e">
        <f>#REF!</f>
        <v>#REF!</v>
      </c>
      <c r="J16" s="4">
        <f t="shared" si="19"/>
        <v>0</v>
      </c>
      <c r="O16">
        <v>0</v>
      </c>
      <c r="P16">
        <f t="shared" si="20"/>
        <v>0</v>
      </c>
      <c r="Q16">
        <v>3000</v>
      </c>
      <c r="R16" s="2">
        <v>459900000</v>
      </c>
      <c r="S16" s="8"/>
      <c r="T16" s="8"/>
    </row>
    <row r="17" spans="1:21" x14ac:dyDescent="0.25">
      <c r="A17" s="4">
        <f t="shared" si="11"/>
        <v>0</v>
      </c>
      <c r="B17" s="4">
        <f t="shared" si="12"/>
        <v>0</v>
      </c>
      <c r="C17" s="4">
        <f t="shared" si="13"/>
        <v>0</v>
      </c>
      <c r="D17" s="4">
        <f t="shared" si="14"/>
        <v>0</v>
      </c>
      <c r="E17" s="5">
        <f t="shared" si="15"/>
        <v>0</v>
      </c>
      <c r="F17" s="10" t="e">
        <f t="shared" si="16"/>
        <v>#DIV/0!</v>
      </c>
      <c r="G17" s="10" t="e">
        <f t="shared" si="17"/>
        <v>#DIV/0!</v>
      </c>
      <c r="H17" s="10" t="e">
        <f t="shared" si="18"/>
        <v>#DIV/0!</v>
      </c>
      <c r="I17" s="4" t="e">
        <f>#REF!</f>
        <v>#REF!</v>
      </c>
      <c r="J17" s="4">
        <f t="shared" si="19"/>
        <v>0</v>
      </c>
      <c r="O17">
        <v>0</v>
      </c>
      <c r="P17">
        <f t="shared" si="20"/>
        <v>0</v>
      </c>
      <c r="Q17">
        <f t="shared" si="21"/>
        <v>0</v>
      </c>
      <c r="R17" s="2">
        <v>0</v>
      </c>
      <c r="S17" s="8"/>
      <c r="T17" s="8"/>
    </row>
    <row r="18" spans="1:21" x14ac:dyDescent="0.25">
      <c r="A18" s="4">
        <f t="shared" si="11"/>
        <v>0</v>
      </c>
      <c r="B18" s="4">
        <f t="shared" si="12"/>
        <v>0</v>
      </c>
      <c r="C18" s="4">
        <f t="shared" si="13"/>
        <v>0</v>
      </c>
      <c r="D18" s="4">
        <f t="shared" si="14"/>
        <v>0</v>
      </c>
      <c r="E18" s="5">
        <f t="shared" si="15"/>
        <v>0</v>
      </c>
      <c r="F18" s="10" t="e">
        <f t="shared" si="16"/>
        <v>#DIV/0!</v>
      </c>
      <c r="G18" s="10" t="e">
        <f t="shared" si="17"/>
        <v>#DIV/0!</v>
      </c>
      <c r="H18" s="10" t="e">
        <f t="shared" si="18"/>
        <v>#DIV/0!</v>
      </c>
      <c r="I18" s="4" t="e">
        <f>#REF!</f>
        <v>#REF!</v>
      </c>
      <c r="J18" s="4">
        <f t="shared" si="19"/>
        <v>0</v>
      </c>
      <c r="O18">
        <v>0</v>
      </c>
      <c r="P18">
        <f t="shared" si="20"/>
        <v>0</v>
      </c>
      <c r="Q18">
        <f t="shared" si="21"/>
        <v>0</v>
      </c>
      <c r="R18" s="2">
        <v>0</v>
      </c>
      <c r="S18" s="8"/>
      <c r="T18" s="8"/>
    </row>
    <row r="19" spans="1:21" x14ac:dyDescent="0.25">
      <c r="A19" s="4">
        <f t="shared" si="11"/>
        <v>0</v>
      </c>
      <c r="B19" s="4">
        <f t="shared" si="12"/>
        <v>0</v>
      </c>
      <c r="C19" s="4">
        <f t="shared" si="13"/>
        <v>0</v>
      </c>
      <c r="D19" s="4">
        <f t="shared" si="14"/>
        <v>0</v>
      </c>
      <c r="E19" s="5">
        <f t="shared" si="15"/>
        <v>0</v>
      </c>
      <c r="F19" s="10" t="e">
        <f t="shared" si="16"/>
        <v>#DIV/0!</v>
      </c>
      <c r="G19" s="10" t="e">
        <f t="shared" si="17"/>
        <v>#DIV/0!</v>
      </c>
      <c r="H19" s="19" t="e">
        <f t="shared" si="18"/>
        <v>#DIV/0!</v>
      </c>
      <c r="I19" s="4" t="e">
        <f>#REF!</f>
        <v>#REF!</v>
      </c>
      <c r="J19" s="4">
        <f t="shared" si="19"/>
        <v>0</v>
      </c>
      <c r="O19">
        <v>0</v>
      </c>
      <c r="P19">
        <f t="shared" si="20"/>
        <v>0</v>
      </c>
      <c r="Q19">
        <f t="shared" si="21"/>
        <v>0</v>
      </c>
      <c r="R19" s="2">
        <v>0</v>
      </c>
      <c r="S19" s="8"/>
      <c r="T19" s="8"/>
    </row>
    <row r="20" spans="1:21" x14ac:dyDescent="0.25">
      <c r="A20" s="4">
        <f t="shared" si="11"/>
        <v>0</v>
      </c>
      <c r="B20" s="4">
        <f t="shared" si="12"/>
        <v>0</v>
      </c>
      <c r="C20" s="4">
        <f t="shared" si="13"/>
        <v>0</v>
      </c>
      <c r="D20" s="4">
        <f t="shared" si="14"/>
        <v>0</v>
      </c>
      <c r="E20" s="5">
        <f t="shared" si="15"/>
        <v>0</v>
      </c>
      <c r="F20" s="10" t="e">
        <f t="shared" si="16"/>
        <v>#DIV/0!</v>
      </c>
      <c r="G20" s="10" t="e">
        <f t="shared" si="17"/>
        <v>#DIV/0!</v>
      </c>
      <c r="H20" s="10" t="e">
        <f t="shared" si="18"/>
        <v>#DIV/0!</v>
      </c>
      <c r="I20" s="4" t="e">
        <f>#REF!</f>
        <v>#REF!</v>
      </c>
      <c r="J20" s="4">
        <f t="shared" si="19"/>
        <v>0</v>
      </c>
      <c r="O20">
        <v>0</v>
      </c>
      <c r="P20">
        <f t="shared" si="20"/>
        <v>0</v>
      </c>
      <c r="Q20">
        <f t="shared" si="21"/>
        <v>0</v>
      </c>
      <c r="R20" s="2">
        <v>0</v>
      </c>
      <c r="S20" s="8"/>
      <c r="T20" s="8"/>
    </row>
    <row r="21" spans="1:21" x14ac:dyDescent="0.25">
      <c r="A21" s="4">
        <f t="shared" si="11"/>
        <v>0</v>
      </c>
      <c r="B21" s="4">
        <f t="shared" si="12"/>
        <v>0</v>
      </c>
      <c r="C21" s="4">
        <f t="shared" si="13"/>
        <v>0</v>
      </c>
      <c r="D21" s="4">
        <f t="shared" si="14"/>
        <v>0</v>
      </c>
      <c r="E21" s="5">
        <f t="shared" si="15"/>
        <v>0</v>
      </c>
      <c r="F21" s="10" t="e">
        <f t="shared" si="16"/>
        <v>#DIV/0!</v>
      </c>
      <c r="G21" s="10" t="e">
        <f t="shared" si="17"/>
        <v>#DIV/0!</v>
      </c>
      <c r="H21" s="10" t="e">
        <f t="shared" si="18"/>
        <v>#DIV/0!</v>
      </c>
      <c r="I21" s="4" t="e">
        <f>#REF!</f>
        <v>#REF!</v>
      </c>
      <c r="J21" s="4">
        <f t="shared" si="19"/>
        <v>0</v>
      </c>
      <c r="O21">
        <v>0</v>
      </c>
      <c r="P21">
        <f t="shared" si="20"/>
        <v>0</v>
      </c>
      <c r="Q21">
        <f t="shared" si="21"/>
        <v>0</v>
      </c>
      <c r="R21" s="2">
        <v>0</v>
      </c>
      <c r="S21" s="8"/>
      <c r="T21" s="8"/>
    </row>
    <row r="22" spans="1:21" x14ac:dyDescent="0.25">
      <c r="A22" s="4">
        <f t="shared" si="0"/>
        <v>0</v>
      </c>
      <c r="B22" s="4">
        <f t="shared" si="1"/>
        <v>0</v>
      </c>
      <c r="C22" s="4">
        <f t="shared" si="8"/>
        <v>0</v>
      </c>
      <c r="D22" s="4">
        <f t="shared" si="2"/>
        <v>0</v>
      </c>
      <c r="E22" s="5">
        <f t="shared" si="3"/>
        <v>0</v>
      </c>
      <c r="F22" s="10" t="e">
        <f t="shared" si="4"/>
        <v>#DIV/0!</v>
      </c>
      <c r="G22" s="10" t="e">
        <f t="shared" si="5"/>
        <v>#DIV/0!</v>
      </c>
      <c r="H22" s="10" t="e">
        <f t="shared" si="6"/>
        <v>#DIV/0!</v>
      </c>
      <c r="I22" s="4" t="e">
        <f>#REF!</f>
        <v>#REF!</v>
      </c>
      <c r="J22" s="4">
        <f t="shared" si="7"/>
        <v>0</v>
      </c>
      <c r="O22">
        <v>0</v>
      </c>
      <c r="P22">
        <f t="shared" si="20"/>
        <v>0</v>
      </c>
      <c r="Q22">
        <f t="shared" si="9"/>
        <v>0</v>
      </c>
      <c r="R22" s="2">
        <v>0</v>
      </c>
      <c r="S22" s="8"/>
      <c r="T22" s="8"/>
    </row>
    <row r="23" spans="1:21" x14ac:dyDescent="0.25">
      <c r="A23" s="4">
        <f t="shared" si="0"/>
        <v>0</v>
      </c>
      <c r="B23" s="4">
        <f t="shared" si="1"/>
        <v>0</v>
      </c>
      <c r="C23" s="4">
        <f t="shared" si="8"/>
        <v>0</v>
      </c>
      <c r="D23" s="4">
        <f t="shared" ref="D23:D24" si="22">C23*1.2</f>
        <v>0</v>
      </c>
      <c r="E23" s="5">
        <f t="shared" ref="E23:E24" si="23">R23</f>
        <v>0</v>
      </c>
      <c r="F23" s="15" t="e">
        <f t="shared" ref="F23:F24" si="24">ROUND((E23/B23),0)</f>
        <v>#DIV/0!</v>
      </c>
      <c r="G23" s="10" t="e">
        <f t="shared" ref="G23:G24" si="25">ROUND((E23/C23),0)</f>
        <v>#DIV/0!</v>
      </c>
      <c r="H23" s="4" t="e">
        <f t="shared" ref="H23:H24" si="26">ROUND((E23/D23),0)</f>
        <v>#DIV/0!</v>
      </c>
      <c r="I23" s="4" t="e">
        <f>#REF!</f>
        <v>#REF!</v>
      </c>
      <c r="J23" s="4">
        <f t="shared" ref="J23:J24" si="27">S23</f>
        <v>0</v>
      </c>
      <c r="O23">
        <v>0</v>
      </c>
      <c r="P23">
        <f t="shared" si="20"/>
        <v>0</v>
      </c>
      <c r="Q23">
        <f t="shared" si="9"/>
        <v>0</v>
      </c>
      <c r="R23" s="2">
        <v>0</v>
      </c>
      <c r="S23" s="8"/>
      <c r="T23" s="8"/>
    </row>
    <row r="24" spans="1:21" x14ac:dyDescent="0.25">
      <c r="A24" s="4">
        <f t="shared" si="0"/>
        <v>0</v>
      </c>
      <c r="B24" s="4">
        <f t="shared" si="1"/>
        <v>0</v>
      </c>
      <c r="C24" s="4">
        <f t="shared" si="8"/>
        <v>0</v>
      </c>
      <c r="D24" s="4">
        <f t="shared" si="22"/>
        <v>0</v>
      </c>
      <c r="E24" s="5">
        <f t="shared" si="23"/>
        <v>0</v>
      </c>
      <c r="F24" s="15" t="e">
        <f t="shared" si="24"/>
        <v>#DIV/0!</v>
      </c>
      <c r="G24" s="4" t="e">
        <f t="shared" si="25"/>
        <v>#DIV/0!</v>
      </c>
      <c r="H24" s="4" t="e">
        <f t="shared" si="26"/>
        <v>#DIV/0!</v>
      </c>
      <c r="I24" s="4" t="e">
        <f>#REF!</f>
        <v>#REF!</v>
      </c>
      <c r="J24" s="4">
        <f t="shared" si="27"/>
        <v>0</v>
      </c>
      <c r="O24">
        <v>0</v>
      </c>
      <c r="P24">
        <f t="shared" si="20"/>
        <v>0</v>
      </c>
      <c r="Q24">
        <f t="shared" ref="Q24" si="28">P24/1.2</f>
        <v>0</v>
      </c>
      <c r="R24" s="2">
        <v>0</v>
      </c>
      <c r="S24" s="8"/>
      <c r="T24" s="8"/>
    </row>
    <row r="26" spans="1:21" x14ac:dyDescent="0.25">
      <c r="G26" t="s">
        <v>15</v>
      </c>
    </row>
    <row r="28" spans="1:21" x14ac:dyDescent="0.25">
      <c r="G28" t="s">
        <v>13</v>
      </c>
      <c r="H28">
        <v>3415</v>
      </c>
      <c r="U28" t="s">
        <v>14</v>
      </c>
    </row>
    <row r="29" spans="1:21" x14ac:dyDescent="0.25">
      <c r="G29" t="s">
        <v>16</v>
      </c>
      <c r="H29" s="16">
        <v>4098</v>
      </c>
      <c r="I29" s="18"/>
    </row>
    <row r="30" spans="1:21" x14ac:dyDescent="0.25">
      <c r="G30" t="s">
        <v>17</v>
      </c>
      <c r="H30" s="16">
        <v>92000</v>
      </c>
    </row>
    <row r="31" spans="1:21" x14ac:dyDescent="0.25">
      <c r="G31" s="6"/>
      <c r="H31" s="17">
        <f>H30*H29</f>
        <v>377016000</v>
      </c>
    </row>
    <row r="32" spans="1:21" x14ac:dyDescent="0.25">
      <c r="H32" s="16">
        <f>H31*90%</f>
        <v>339314400</v>
      </c>
    </row>
    <row r="33" spans="8:24" x14ac:dyDescent="0.25">
      <c r="H33" s="16"/>
      <c r="J33">
        <f>87500*1.4</f>
        <v>122499.99999999999</v>
      </c>
      <c r="P33" s="11"/>
      <c r="Q33" s="11"/>
      <c r="R33" s="13"/>
      <c r="T33" s="11"/>
      <c r="U33" s="11"/>
      <c r="V33" s="11"/>
      <c r="W33" s="11"/>
      <c r="X33" s="11"/>
    </row>
    <row r="34" spans="8:24" x14ac:dyDescent="0.25">
      <c r="H34" s="16"/>
      <c r="P34" s="11"/>
      <c r="Q34" s="14"/>
      <c r="R34" s="14"/>
      <c r="T34" s="14"/>
      <c r="U34" s="14"/>
      <c r="V34" s="11"/>
      <c r="W34" s="11"/>
      <c r="X34" s="11"/>
    </row>
    <row r="35" spans="8:24" x14ac:dyDescent="0.25">
      <c r="P35" s="11"/>
      <c r="Q35" s="11"/>
      <c r="R35" s="11"/>
      <c r="T35" s="11"/>
      <c r="U35" s="11"/>
      <c r="V35" s="11"/>
      <c r="W35" s="11"/>
      <c r="X35" s="11"/>
    </row>
    <row r="36" spans="8:24" x14ac:dyDescent="0.25">
      <c r="H36" t="s">
        <v>23</v>
      </c>
      <c r="P36" s="11"/>
      <c r="Q36" s="11"/>
      <c r="R36" s="11"/>
      <c r="T36" s="11"/>
      <c r="U36" s="11"/>
      <c r="V36" s="11"/>
      <c r="W36" s="11"/>
      <c r="X36" s="11"/>
    </row>
    <row r="37" spans="8:24" x14ac:dyDescent="0.25">
      <c r="P37" s="11"/>
      <c r="Q37" s="11"/>
      <c r="R37" s="12"/>
      <c r="T37" s="12"/>
      <c r="U37" s="12"/>
      <c r="V37" s="11"/>
      <c r="W37" s="11"/>
      <c r="X37" s="11"/>
    </row>
    <row r="38" spans="8:24" x14ac:dyDescent="0.25">
      <c r="P38" s="11"/>
      <c r="Q38" s="11"/>
      <c r="R38" s="11"/>
      <c r="T38" s="11"/>
      <c r="U38" s="11"/>
      <c r="V38" s="11"/>
      <c r="W38" s="11"/>
      <c r="X38" s="11"/>
    </row>
    <row r="39" spans="8:24" x14ac:dyDescent="0.25">
      <c r="P39" s="11"/>
      <c r="Q39" s="11"/>
      <c r="R39" s="11"/>
      <c r="T39" s="11"/>
      <c r="U39" s="11"/>
      <c r="V39" s="11"/>
      <c r="W39" s="11"/>
      <c r="X39" s="11"/>
    </row>
    <row r="40" spans="8:24" x14ac:dyDescent="0.25">
      <c r="P40" s="11"/>
      <c r="Q40" s="11"/>
      <c r="R40" s="11"/>
      <c r="T40" s="11"/>
      <c r="U40" s="11"/>
      <c r="V40" s="11"/>
      <c r="W40" s="11"/>
      <c r="X40" s="11"/>
    </row>
    <row r="41" spans="8:24" x14ac:dyDescent="0.25">
      <c r="P41" s="11"/>
      <c r="Q41" s="11"/>
      <c r="R41" s="11"/>
      <c r="S41" s="6"/>
      <c r="T41" s="11"/>
      <c r="U41" s="11"/>
      <c r="V41" s="11"/>
      <c r="W41" s="11"/>
      <c r="X41" s="11"/>
    </row>
    <row r="42" spans="8:24" x14ac:dyDescent="0.25">
      <c r="P42" s="11"/>
      <c r="Q42" s="11"/>
      <c r="R42" s="11"/>
      <c r="S42" s="6"/>
      <c r="T42" s="11"/>
      <c r="U42" s="11"/>
      <c r="V42" s="11"/>
      <c r="W42" s="11"/>
      <c r="X42" s="11"/>
    </row>
    <row r="43" spans="8:24" x14ac:dyDescent="0.25">
      <c r="Q43" s="11"/>
      <c r="R43" s="11"/>
    </row>
    <row r="44" spans="8:24" x14ac:dyDescent="0.25">
      <c r="Q44" s="11"/>
      <c r="R44" s="11"/>
      <c r="T44" s="6"/>
    </row>
    <row r="45" spans="8:24" x14ac:dyDescent="0.25">
      <c r="P45" s="11"/>
      <c r="Q45" s="11"/>
      <c r="R45" s="11"/>
      <c r="S4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"/>
  <sheetViews>
    <sheetView zoomScaleNormal="100" workbookViewId="0">
      <selection activeCell="B2" sqref="B2"/>
    </sheetView>
  </sheetViews>
  <sheetFormatPr defaultRowHeight="15" x14ac:dyDescent="0.25"/>
  <sheetData>
    <row r="2" spans="2:2" x14ac:dyDescent="0.25">
      <c r="B2" s="6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7" workbookViewId="0">
      <selection activeCell="C11" sqref="C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AE7AA-B8C6-48BC-84A7-A8DF824224A3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55234-7F26-4924-A0C9-CE8E50D9E16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7D7B7-B50F-452A-A6C2-06AE1C1D71B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F39" sqref="F39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</vt:lpstr>
      <vt:lpstr>Sheet3</vt:lpstr>
      <vt:lpstr>Sheet2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2025-03-13T04:57:01Z</dcterms:modified>
</cp:coreProperties>
</file>