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Dhanera Diamonds\5010-Bharat Diamond\"/>
    </mc:Choice>
  </mc:AlternateContent>
  <xr:revisionPtr revIDLastSave="0" documentId="13_ncr:1_{D6073EE7-B8B9-4E08-A204-ED57D692855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J35" i="4" l="1"/>
  <c r="J23" i="4"/>
  <c r="J37" i="4" l="1"/>
  <c r="J36" i="4"/>
  <c r="I39" i="4"/>
  <c r="I35" i="4"/>
  <c r="P20" i="4" l="1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R12" i="4"/>
  <c r="R11" i="4"/>
  <c r="R10" i="4"/>
  <c r="R9" i="4"/>
  <c r="R8" i="4"/>
  <c r="R7" i="4"/>
  <c r="R6" i="4"/>
  <c r="R5" i="4"/>
  <c r="R4" i="4"/>
  <c r="R3" i="4"/>
  <c r="I25" i="4"/>
  <c r="H14" i="4" l="1"/>
  <c r="H15" i="4"/>
  <c r="H16" i="4"/>
  <c r="H17" i="4"/>
  <c r="F15" i="4"/>
  <c r="F18" i="4"/>
  <c r="G15" i="4"/>
  <c r="G16" i="4"/>
  <c r="G17" i="4"/>
  <c r="G18" i="4"/>
  <c r="G19" i="4"/>
  <c r="G20" i="4"/>
  <c r="F14" i="4"/>
  <c r="F16" i="4"/>
  <c r="F17" i="4"/>
  <c r="F19" i="4"/>
  <c r="F20" i="4"/>
  <c r="G14" i="4"/>
  <c r="Q12" i="4"/>
  <c r="Q11" i="4"/>
  <c r="Q10" i="4"/>
  <c r="Q9" i="4"/>
  <c r="Q8" i="4"/>
  <c r="Q7" i="4"/>
  <c r="Q6" i="4"/>
  <c r="Q5" i="4"/>
  <c r="Q4" i="4"/>
  <c r="Q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A13" i="4" l="1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7" i="4"/>
  <c r="C7" i="4" s="1"/>
  <c r="F13" i="4" l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<sst xmlns="http://schemas.openxmlformats.org/spreadsheetml/2006/main" count="41" uniqueCount="36">
  <si>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</si>
  <si>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</si>
  <si>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</si>
  <si>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</si>
  <si>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</si>
  <si>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</si>
  <si>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</si>
  <si>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</si>
  <si>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</si>
  <si>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</si>
  <si>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</si>
  <si>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</si>
  <si>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</si>
  <si>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GW-5010, 5th Floor, Wing - G, Bharat Diamond Bourse Complex, bandra Kurla COmplex, Bandra East, Mumbai, 400051,</t>
  </si>
  <si>
    <t>sa</t>
  </si>
  <si>
    <t>Previous report - 2020</t>
  </si>
  <si>
    <t>rate</t>
  </si>
  <si>
    <t>fmv</t>
  </si>
  <si>
    <t>incl car parking</t>
  </si>
  <si>
    <t>03.02.24</t>
  </si>
  <si>
    <t>05.02.25</t>
  </si>
  <si>
    <t>27.01.25</t>
  </si>
  <si>
    <t>07.01.25</t>
  </si>
  <si>
    <t>13.12.24</t>
  </si>
  <si>
    <t>16.08.24</t>
  </si>
  <si>
    <t>21.11.24</t>
  </si>
  <si>
    <t>29.08.24</t>
  </si>
  <si>
    <t>03.09.24</t>
  </si>
  <si>
    <t>22.08.24</t>
  </si>
  <si>
    <t>Office Nos. GW-5021, GW-5022 &amp; GW-5023, 5th Floor, G-Tower, "Bharat Diamond Bourse Complex", Bandra Kurla Complex, Bandra (East)</t>
  </si>
  <si>
    <t>carpet - previous report</t>
  </si>
  <si>
    <t>bua</t>
  </si>
  <si>
    <t>rate on sa</t>
  </si>
  <si>
    <t>oc - 2009</t>
  </si>
  <si>
    <t>ca</t>
  </si>
  <si>
    <t xml:space="preserve">sa -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</si>
</sst>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2" fillId="0" borderId="0" xfId="1" applyFont="1"/>
    <xf numFmtId="43" fontId="4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409575</xdr:colOff>
      <xdr:row>21</xdr:row>
      <xdr:rowOff>161925</xdr:rowOff>
    </xdr:from>
    <xdr:to>
      <xdr:col>31</xdr:col>
      <xdr:colOff>29601</xdr:colOff>
      <xdr:row>34</xdr:row>
      <xdr:rowOff>86060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171062-FA43-493D-A28F-BF7FC2268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050" y="4733925"/>
          <a:ext cx="7354326" cy="24006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119522</xdr:rowOff>
    </xdr:from>
    <xdr:to>
      <xdr:col>6</xdr:col>
      <xdr:colOff>247650</xdr:colOff>
      <xdr:row>40</xdr:row>
      <xdr:rowOff>133834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239FB6-92B2-41EB-BD21-70994BC1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025022"/>
          <a:ext cx="4495800" cy="23003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EEC5D-94F6-425C-882F-41BB591D4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7991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C1A092-48F1-4645-8FA6-02BEA93EC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0295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12</xdr:col>
      <xdr:colOff>104775</xdr:colOff>
      <xdr:row>44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811E42-60B3-4ABB-9D6B-DA3531AD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228600"/>
          <a:ext cx="6800850" cy="8191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2C111-15C5-4283-A103-3FF169C5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78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D8E65B-A493-48B9-BEA2-613C4FB02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864990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AE644-C0D1-492C-A0C6-0270FE8BC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499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DFBCA-EA2E-4ECD-A504-D71E9E01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553633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7CAFAA-886E-4336-B3B2-0ACDAF47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78433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47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13A9FE-E08D-438F-8CC4-5F25DBDE1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7991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11</xdr:col>
      <xdr:colOff>95250</xdr:colOff>
      <xdr:row>53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CBD40-8BD5-4C82-847F-F34410E5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9575"/>
          <a:ext cx="6800850" cy="9801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06A109-E33A-4E30-9E7F-70B22B9AD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7991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48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645BED-FDF0-4582-BBF8-E9EAAA87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7991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A5CEF-3F8B-482A-969B-CC85B655C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47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C59F66-09B1-4766-819E-7C7BBE48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7991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F6F70-0A2B-43C0-B44D-CAEB3FAD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19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3" si="0">N2</f>
        <v>0</v>
      </c>
      <c r="B2" s="4">
        <f t="shared" ref="B2:B13" si="1">Q2</f>
        <v>214</v>
      </c>
      <c r="C2" s="4">
        <f>B2*1.2</f>
        <v>256.8</v>
      </c>
      <c r="D2" s="4">
        <f t="shared" ref="D2:D13" si="2">C2*1.2</f>
        <v>308.16000000000003</v>
      </c>
      <c r="E2" s="5">
        <f t="shared" ref="E2:E13" si="3">R2</f>
        <v>15400000</v>
      </c>
      <c r="F2" s="10">
        <f t="shared" ref="F2:F13" si="4">ROUND((E2/B2),0)</f>
        <v>71963</v>
      </c>
      <c r="G2" s="10">
        <f t="shared" ref="G2:G13" si="5">ROUND((E2/C2),0)</f>
        <v>59969</v>
      </c>
      <c r="H2" s="15">
        <f t="shared" ref="H2:H13" si="6">ROUND((E2/D2),0)</f>
        <v>49974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" si="8">O2/1.2</f>
        <v>0</v>
      </c>
      <c r="Q2">
        <v>214</v>
      </c>
      <c r="R2" s="2">
        <v>15400000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246.66666666666669</v>
      </c>
      <c r="C3" s="4">
        <f t="shared" ref="C3:C13" si="9">B3*1.2</f>
        <v>296</v>
      </c>
      <c r="D3" s="4">
        <f t="shared" si="2"/>
        <v>355.2</v>
      </c>
      <c r="E3" s="5">
        <f t="shared" si="3"/>
        <v>12581000</v>
      </c>
      <c r="F3" s="10">
        <f t="shared" si="4"/>
        <v>51004</v>
      </c>
      <c r="G3" s="10">
        <f t="shared" si="5"/>
        <v>42503</v>
      </c>
      <c r="H3" s="10">
        <f t="shared" si="6"/>
        <v>35419</v>
      </c>
      <c r="I3" s="4" t="e">
        <f>#REF!</f>
        <v>#REF!</v>
      </c>
      <c r="J3" s="4">
        <f t="shared" si="7"/>
        <v>3</v>
      </c>
      <c r="O3">
        <v>0</v>
      </c>
      <c r="P3">
        <v>296</v>
      </c>
      <c r="Q3">
        <f t="shared" ref="Q3:Q12" si="10">P3/1.2</f>
        <v>246.66666666666669</v>
      </c>
      <c r="R3" s="2">
        <f>11840000+711000+30000</f>
        <v>12581000</v>
      </c>
      <c r="S3" s="8">
        <v>3</v>
      </c>
      <c r="T3" s="8" t="s">
        <v>19</v>
      </c>
    </row>
    <row r="4" spans="1:20" x14ac:dyDescent="0.25">
      <c r="A4" s="4">
        <f t="shared" si="0"/>
        <v>0</v>
      </c>
      <c r="B4" s="4">
        <f t="shared" si="1"/>
        <v>1641.6666666666667</v>
      </c>
      <c r="C4" s="4">
        <f t="shared" si="9"/>
        <v>1970</v>
      </c>
      <c r="D4" s="4">
        <f t="shared" si="2"/>
        <v>2364</v>
      </c>
      <c r="E4" s="5">
        <f t="shared" si="3"/>
        <v>81952500</v>
      </c>
      <c r="F4" s="10">
        <f t="shared" si="4"/>
        <v>49920</v>
      </c>
      <c r="G4" s="10">
        <f t="shared" si="5"/>
        <v>41600</v>
      </c>
      <c r="H4" s="10">
        <f t="shared" si="6"/>
        <v>34667</v>
      </c>
      <c r="I4" s="4" t="e">
        <f>#REF!</f>
        <v>#REF!</v>
      </c>
      <c r="J4" s="4">
        <f t="shared" si="7"/>
        <v>5</v>
      </c>
      <c r="O4">
        <v>0</v>
      </c>
      <c r="P4">
        <v>1970</v>
      </c>
      <c r="Q4">
        <f t="shared" si="10"/>
        <v>1641.6666666666667</v>
      </c>
      <c r="R4" s="2">
        <f>77285000+4637500+30000</f>
        <v>81952500</v>
      </c>
      <c r="S4" s="8">
        <v>5</v>
      </c>
      <c r="T4" s="8" t="s">
        <v>20</v>
      </c>
    </row>
    <row r="5" spans="1:20" x14ac:dyDescent="0.25">
      <c r="A5" s="4">
        <f t="shared" si="0"/>
        <v>0</v>
      </c>
      <c r="B5" s="4">
        <f t="shared" si="1"/>
        <v>827.5</v>
      </c>
      <c r="C5" s="4">
        <f t="shared" si="9"/>
        <v>993</v>
      </c>
      <c r="D5" s="4">
        <f t="shared" si="2"/>
        <v>1191.5999999999999</v>
      </c>
      <c r="E5" s="5">
        <f t="shared" si="3"/>
        <v>63185000</v>
      </c>
      <c r="F5" s="10">
        <f t="shared" si="4"/>
        <v>76356</v>
      </c>
      <c r="G5" s="10">
        <f t="shared" si="5"/>
        <v>63630</v>
      </c>
      <c r="H5" s="10">
        <f t="shared" si="6"/>
        <v>53025</v>
      </c>
      <c r="I5" s="4" t="e">
        <f>#REF!</f>
        <v>#REF!</v>
      </c>
      <c r="J5" s="4">
        <f t="shared" si="7"/>
        <v>2</v>
      </c>
      <c r="O5">
        <v>0</v>
      </c>
      <c r="P5">
        <v>993</v>
      </c>
      <c r="Q5">
        <f t="shared" si="10"/>
        <v>827.5</v>
      </c>
      <c r="R5" s="2">
        <f>59580000+3575000+30000</f>
        <v>63185000</v>
      </c>
      <c r="S5" s="8">
        <v>2</v>
      </c>
      <c r="T5" s="8" t="s">
        <v>21</v>
      </c>
    </row>
    <row r="6" spans="1:20" x14ac:dyDescent="0.25">
      <c r="A6" s="4">
        <f t="shared" si="0"/>
        <v>0</v>
      </c>
      <c r="B6" s="4">
        <f t="shared" si="1"/>
        <v>127.5</v>
      </c>
      <c r="C6" s="4">
        <f t="shared" si="9"/>
        <v>153</v>
      </c>
      <c r="D6" s="4">
        <f t="shared" si="2"/>
        <v>183.6</v>
      </c>
      <c r="E6" s="5">
        <f t="shared" si="3"/>
        <v>5869000</v>
      </c>
      <c r="F6" s="10">
        <f t="shared" si="4"/>
        <v>46031</v>
      </c>
      <c r="G6" s="10">
        <f t="shared" si="5"/>
        <v>38359</v>
      </c>
      <c r="H6" s="10">
        <f t="shared" si="6"/>
        <v>31966</v>
      </c>
      <c r="I6" s="4" t="e">
        <f>#REF!</f>
        <v>#REF!</v>
      </c>
      <c r="J6" s="4">
        <f t="shared" si="7"/>
        <v>3</v>
      </c>
      <c r="O6">
        <v>0</v>
      </c>
      <c r="P6">
        <v>153</v>
      </c>
      <c r="Q6">
        <f t="shared" si="10"/>
        <v>127.5</v>
      </c>
      <c r="R6" s="2">
        <f>5508000+331000+30000</f>
        <v>5869000</v>
      </c>
      <c r="S6" s="8">
        <v>3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235</v>
      </c>
      <c r="C7" s="4">
        <f t="shared" si="9"/>
        <v>282</v>
      </c>
      <c r="D7" s="4">
        <f t="shared" si="2"/>
        <v>338.4</v>
      </c>
      <c r="E7" s="5">
        <f t="shared" si="3"/>
        <v>13213200</v>
      </c>
      <c r="F7" s="10">
        <f t="shared" si="4"/>
        <v>56226</v>
      </c>
      <c r="G7" s="10">
        <f t="shared" si="5"/>
        <v>46855</v>
      </c>
      <c r="H7" s="10">
        <f t="shared" si="6"/>
        <v>39046</v>
      </c>
      <c r="I7" s="4" t="e">
        <f>#REF!</f>
        <v>#REF!</v>
      </c>
      <c r="J7" s="4">
        <f t="shared" si="7"/>
        <v>1</v>
      </c>
      <c r="O7">
        <v>0</v>
      </c>
      <c r="P7">
        <v>282</v>
      </c>
      <c r="Q7">
        <f t="shared" si="10"/>
        <v>235</v>
      </c>
      <c r="R7" s="2">
        <f>12436200+747000+30000</f>
        <v>13213200</v>
      </c>
      <c r="S7" s="8">
        <v>1</v>
      </c>
      <c r="T7" s="8" t="s">
        <v>23</v>
      </c>
    </row>
    <row r="8" spans="1:20" x14ac:dyDescent="0.25">
      <c r="A8" s="4">
        <f t="shared" si="0"/>
        <v>0</v>
      </c>
      <c r="B8" s="4">
        <f t="shared" si="1"/>
        <v>248.33333333333334</v>
      </c>
      <c r="C8" s="4">
        <f t="shared" si="9"/>
        <v>298</v>
      </c>
      <c r="D8" s="4">
        <f t="shared" si="2"/>
        <v>357.59999999999997</v>
      </c>
      <c r="E8" s="5">
        <f t="shared" si="3"/>
        <v>14976000</v>
      </c>
      <c r="F8" s="10">
        <f t="shared" si="4"/>
        <v>60306</v>
      </c>
      <c r="G8" s="10">
        <f t="shared" si="5"/>
        <v>50255</v>
      </c>
      <c r="H8" s="15">
        <f t="shared" si="6"/>
        <v>41879</v>
      </c>
      <c r="I8" s="4" t="e">
        <f>#REF!</f>
        <v>#REF!</v>
      </c>
      <c r="J8" s="4">
        <f t="shared" si="7"/>
        <v>8</v>
      </c>
      <c r="O8">
        <v>0</v>
      </c>
      <c r="P8">
        <v>298</v>
      </c>
      <c r="Q8">
        <f t="shared" si="10"/>
        <v>248.33333333333334</v>
      </c>
      <c r="R8" s="2">
        <f>14100000+846000+30000</f>
        <v>14976000</v>
      </c>
      <c r="S8" s="8">
        <v>8</v>
      </c>
      <c r="T8" s="8" t="s">
        <v>24</v>
      </c>
    </row>
    <row r="9" spans="1:20" x14ac:dyDescent="0.25">
      <c r="A9" s="4">
        <f t="shared" si="0"/>
        <v>0</v>
      </c>
      <c r="B9" s="4">
        <f t="shared" si="1"/>
        <v>495</v>
      </c>
      <c r="C9" s="4">
        <f t="shared" si="9"/>
        <v>594</v>
      </c>
      <c r="D9" s="4">
        <f t="shared" si="2"/>
        <v>712.8</v>
      </c>
      <c r="E9" s="5">
        <f t="shared" si="3"/>
        <v>25216000</v>
      </c>
      <c r="F9" s="10">
        <f t="shared" si="4"/>
        <v>50941</v>
      </c>
      <c r="G9" s="10">
        <f t="shared" si="5"/>
        <v>42451</v>
      </c>
      <c r="H9" s="10">
        <f t="shared" si="6"/>
        <v>35376</v>
      </c>
      <c r="I9" s="4" t="e">
        <f>#REF!</f>
        <v>#REF!</v>
      </c>
      <c r="J9" s="4">
        <f t="shared" si="7"/>
        <v>8</v>
      </c>
      <c r="O9">
        <v>0</v>
      </c>
      <c r="P9">
        <v>594</v>
      </c>
      <c r="Q9">
        <f t="shared" si="10"/>
        <v>495</v>
      </c>
      <c r="R9" s="2">
        <f>23760000+1426000+30000</f>
        <v>25216000</v>
      </c>
      <c r="S9" s="8">
        <v>8</v>
      </c>
      <c r="T9" s="8" t="s">
        <v>25</v>
      </c>
    </row>
    <row r="10" spans="1:20" x14ac:dyDescent="0.25">
      <c r="A10" s="4">
        <f t="shared" si="0"/>
        <v>0</v>
      </c>
      <c r="B10" s="4">
        <f t="shared" si="1"/>
        <v>255</v>
      </c>
      <c r="C10" s="4">
        <f t="shared" si="9"/>
        <v>306</v>
      </c>
      <c r="D10" s="4">
        <f t="shared" si="2"/>
        <v>367.2</v>
      </c>
      <c r="E10" s="5">
        <f t="shared" si="3"/>
        <v>13810000</v>
      </c>
      <c r="F10" s="10">
        <f t="shared" si="4"/>
        <v>54157</v>
      </c>
      <c r="G10" s="10">
        <f t="shared" si="5"/>
        <v>45131</v>
      </c>
      <c r="H10" s="10">
        <f t="shared" si="6"/>
        <v>37609</v>
      </c>
      <c r="I10" s="4" t="e">
        <f>#REF!</f>
        <v>#REF!</v>
      </c>
      <c r="J10" s="4">
        <f t="shared" si="7"/>
        <v>4</v>
      </c>
      <c r="O10">
        <v>0</v>
      </c>
      <c r="P10">
        <v>306</v>
      </c>
      <c r="Q10">
        <f t="shared" si="10"/>
        <v>255</v>
      </c>
      <c r="R10" s="2">
        <f>13000000+780000+30000</f>
        <v>13810000</v>
      </c>
      <c r="S10" s="8">
        <v>4</v>
      </c>
      <c r="T10" s="8" t="s">
        <v>26</v>
      </c>
    </row>
    <row r="11" spans="1:20" x14ac:dyDescent="0.25">
      <c r="A11" s="4">
        <f t="shared" si="0"/>
        <v>0</v>
      </c>
      <c r="B11" s="4">
        <f t="shared" si="1"/>
        <v>273.33333333333337</v>
      </c>
      <c r="C11" s="4">
        <f t="shared" si="9"/>
        <v>328.00000000000006</v>
      </c>
      <c r="D11" s="4">
        <f t="shared" si="2"/>
        <v>393.60000000000008</v>
      </c>
      <c r="E11" s="5">
        <f t="shared" si="3"/>
        <v>12750000</v>
      </c>
      <c r="F11" s="10">
        <f t="shared" si="4"/>
        <v>46646</v>
      </c>
      <c r="G11" s="10">
        <f t="shared" si="5"/>
        <v>38872</v>
      </c>
      <c r="H11" s="10">
        <f t="shared" si="6"/>
        <v>32393</v>
      </c>
      <c r="I11" s="4" t="e">
        <f>#REF!</f>
        <v>#REF!</v>
      </c>
      <c r="J11" s="4">
        <f t="shared" si="7"/>
        <v>5</v>
      </c>
      <c r="O11">
        <v>0</v>
      </c>
      <c r="P11">
        <v>328</v>
      </c>
      <c r="Q11">
        <f t="shared" si="10"/>
        <v>273.33333333333337</v>
      </c>
      <c r="R11" s="2">
        <f>12000000+720000+30000</f>
        <v>12750000</v>
      </c>
      <c r="S11" s="8">
        <v>5</v>
      </c>
      <c r="T11" s="8" t="s">
        <v>27</v>
      </c>
    </row>
    <row r="12" spans="1:20" x14ac:dyDescent="0.25">
      <c r="A12" s="4">
        <f t="shared" si="0"/>
        <v>0</v>
      </c>
      <c r="B12" s="4">
        <f t="shared" si="1"/>
        <v>154.16666666666669</v>
      </c>
      <c r="C12" s="4">
        <f t="shared" si="9"/>
        <v>185.00000000000003</v>
      </c>
      <c r="D12" s="4">
        <f t="shared" si="2"/>
        <v>222.00000000000003</v>
      </c>
      <c r="E12" s="5">
        <f t="shared" si="3"/>
        <v>10100000</v>
      </c>
      <c r="F12" s="10">
        <f t="shared" si="4"/>
        <v>65514</v>
      </c>
      <c r="G12" s="10">
        <f t="shared" si="5"/>
        <v>54595</v>
      </c>
      <c r="H12" s="15">
        <f t="shared" si="6"/>
        <v>45495</v>
      </c>
      <c r="I12" s="4" t="e">
        <f>#REF!</f>
        <v>#REF!</v>
      </c>
      <c r="J12" s="4">
        <f t="shared" si="7"/>
        <v>2</v>
      </c>
      <c r="O12">
        <v>0</v>
      </c>
      <c r="P12">
        <v>185</v>
      </c>
      <c r="Q12">
        <f t="shared" si="10"/>
        <v>154.16666666666669</v>
      </c>
      <c r="R12" s="2">
        <f>9500000+570000+30000</f>
        <v>10100000</v>
      </c>
      <c r="S12" s="8">
        <v>2</v>
      </c>
      <c r="T12" s="8" t="s">
        <v>28</v>
      </c>
    </row>
    <row r="13" spans="1:20" x14ac:dyDescent="0.25">
      <c r="A13" s="4">
        <f t="shared" si="0"/>
        <v>0</v>
      </c>
      <c r="B13" s="4">
        <f t="shared" si="1"/>
        <v>400</v>
      </c>
      <c r="C13" s="4">
        <f t="shared" si="9"/>
        <v>480</v>
      </c>
      <c r="D13" s="4">
        <f t="shared" si="2"/>
        <v>576</v>
      </c>
      <c r="E13" s="5">
        <f t="shared" si="3"/>
        <v>30000000</v>
      </c>
      <c r="F13" s="10">
        <f t="shared" si="4"/>
        <v>75000</v>
      </c>
      <c r="G13" s="10">
        <f t="shared" si="5"/>
        <v>62500</v>
      </c>
      <c r="H13" s="10">
        <f t="shared" si="6"/>
        <v>52083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400</v>
      </c>
      <c r="R13" s="2">
        <v>30000000</v>
      </c>
      <c r="S13" s="8"/>
      <c r="T13" s="8"/>
    </row>
    <row r="14" spans="1:20" x14ac:dyDescent="0.25">
      <c r="A14" s="4">
        <f t="shared" ref="A14:A20" si="12">N14</f>
        <v>0</v>
      </c>
      <c r="B14" s="4">
        <f t="shared" ref="B14:B20" si="13">Q14</f>
        <v>380</v>
      </c>
      <c r="C14" s="4">
        <f t="shared" ref="C14:C20" si="14">B14*1.2</f>
        <v>456</v>
      </c>
      <c r="D14" s="4">
        <f t="shared" ref="D14:D20" si="15">C14*1.2</f>
        <v>547.19999999999993</v>
      </c>
      <c r="E14" s="5">
        <f t="shared" ref="E14:E20" si="16">R14</f>
        <v>23000000</v>
      </c>
      <c r="F14" s="10">
        <f t="shared" ref="F14:F20" si="17">ROUND((E14/B14),0)</f>
        <v>60526</v>
      </c>
      <c r="G14" s="10">
        <f t="shared" ref="G14:G20" si="18">ROUND((E14/C14),0)</f>
        <v>50439</v>
      </c>
      <c r="H14" s="10">
        <f t="shared" ref="H14:H20" si="19">ROUND((E14/D14),0)</f>
        <v>42032</v>
      </c>
      <c r="I14" s="4" t="e">
        <f>#REF!</f>
        <v>#REF!</v>
      </c>
      <c r="J14" s="4">
        <f t="shared" ref="J14:J20" si="20">S14</f>
        <v>0</v>
      </c>
      <c r="O14">
        <v>0</v>
      </c>
      <c r="P14">
        <f t="shared" ref="P14:P20" si="21">O14/1.2</f>
        <v>0</v>
      </c>
      <c r="Q14">
        <v>380</v>
      </c>
      <c r="R14" s="2">
        <v>23000000</v>
      </c>
      <c r="S14" s="8"/>
      <c r="T14" s="8"/>
    </row>
    <row r="15" spans="1:20" x14ac:dyDescent="0.25">
      <c r="A15" s="4">
        <f t="shared" si="12"/>
        <v>0</v>
      </c>
      <c r="B15" s="4">
        <f t="shared" si="13"/>
        <v>1472</v>
      </c>
      <c r="C15" s="4">
        <f t="shared" si="14"/>
        <v>1766.3999999999999</v>
      </c>
      <c r="D15" s="4">
        <f t="shared" si="15"/>
        <v>2119.6799999999998</v>
      </c>
      <c r="E15" s="5">
        <f t="shared" si="16"/>
        <v>126500000</v>
      </c>
      <c r="F15" s="10">
        <f t="shared" si="17"/>
        <v>85938</v>
      </c>
      <c r="G15" s="10">
        <f t="shared" si="18"/>
        <v>71615</v>
      </c>
      <c r="H15" s="10">
        <f t="shared" si="19"/>
        <v>59679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v>1472</v>
      </c>
      <c r="R15" s="2">
        <v>126500000</v>
      </c>
      <c r="S15" s="8"/>
      <c r="T15" s="8"/>
    </row>
    <row r="16" spans="1:20" x14ac:dyDescent="0.25">
      <c r="A16" s="4">
        <f t="shared" si="12"/>
        <v>0</v>
      </c>
      <c r="B16" s="4">
        <f t="shared" si="13"/>
        <v>3000</v>
      </c>
      <c r="C16" s="4">
        <f t="shared" si="14"/>
        <v>3600</v>
      </c>
      <c r="D16" s="4">
        <f t="shared" si="15"/>
        <v>4320</v>
      </c>
      <c r="E16" s="5">
        <f t="shared" si="16"/>
        <v>210000000</v>
      </c>
      <c r="F16" s="10">
        <f t="shared" si="17"/>
        <v>70000</v>
      </c>
      <c r="G16" s="10">
        <f t="shared" si="18"/>
        <v>58333</v>
      </c>
      <c r="H16" s="15">
        <f t="shared" si="19"/>
        <v>48611</v>
      </c>
      <c r="I16" s="4" t="e">
        <f>#REF!</f>
        <v>#REF!</v>
      </c>
      <c r="J16" s="4">
        <f t="shared" si="20"/>
        <v>0</v>
      </c>
      <c r="O16">
        <v>0</v>
      </c>
      <c r="P16">
        <f t="shared" si="21"/>
        <v>0</v>
      </c>
      <c r="Q16">
        <v>3000</v>
      </c>
      <c r="R16" s="2">
        <v>210000000</v>
      </c>
      <c r="S16" s="8"/>
      <c r="T16" s="8"/>
    </row>
    <row r="17" spans="1:24" x14ac:dyDescent="0.25">
      <c r="A17" s="4">
        <f t="shared" si="12"/>
        <v>0</v>
      </c>
      <c r="B17" s="4">
        <f t="shared" si="13"/>
        <v>0</v>
      </c>
      <c r="C17" s="4">
        <f t="shared" si="14"/>
        <v>0</v>
      </c>
      <c r="D17" s="4">
        <f t="shared" si="15"/>
        <v>0</v>
      </c>
      <c r="E17" s="5">
        <f t="shared" si="16"/>
        <v>0</v>
      </c>
      <c r="F17" s="10" t="e">
        <f t="shared" si="17"/>
        <v>#DIV/0!</v>
      </c>
      <c r="G17" s="10" t="e">
        <f t="shared" si="18"/>
        <v>#DIV/0!</v>
      </c>
      <c r="H17" s="10" t="e">
        <f t="shared" si="19"/>
        <v>#DIV/0!</v>
      </c>
      <c r="I17" s="4" t="e">
        <f>#REF!</f>
        <v>#REF!</v>
      </c>
      <c r="J17" s="4">
        <f t="shared" si="20"/>
        <v>0</v>
      </c>
      <c r="O17">
        <v>0</v>
      </c>
      <c r="P17">
        <f t="shared" si="21"/>
        <v>0</v>
      </c>
      <c r="Q17">
        <f t="shared" ref="Q17:Q20" si="22">P17/1.2</f>
        <v>0</v>
      </c>
      <c r="R17" s="2">
        <v>0</v>
      </c>
      <c r="S17" s="8"/>
      <c r="T17" s="8"/>
    </row>
    <row r="18" spans="1:24" x14ac:dyDescent="0.25">
      <c r="A18" s="4">
        <f t="shared" si="12"/>
        <v>0</v>
      </c>
      <c r="B18" s="4">
        <f t="shared" si="13"/>
        <v>0</v>
      </c>
      <c r="C18" s="4">
        <f t="shared" si="14"/>
        <v>0</v>
      </c>
      <c r="D18" s="4">
        <f t="shared" si="15"/>
        <v>0</v>
      </c>
      <c r="E18" s="5">
        <f t="shared" si="16"/>
        <v>0</v>
      </c>
      <c r="F18" s="10" t="e">
        <f t="shared" si="17"/>
        <v>#DIV/0!</v>
      </c>
      <c r="G18" s="10" t="e">
        <f t="shared" si="18"/>
        <v>#DIV/0!</v>
      </c>
      <c r="H18" s="10" t="e">
        <f t="shared" si="19"/>
        <v>#DIV/0!</v>
      </c>
      <c r="I18" s="4" t="e">
        <f>#REF!</f>
        <v>#REF!</v>
      </c>
      <c r="J18" s="4">
        <f t="shared" si="20"/>
        <v>0</v>
      </c>
      <c r="O18">
        <v>0</v>
      </c>
      <c r="P18">
        <f t="shared" si="21"/>
        <v>0</v>
      </c>
      <c r="Q18">
        <f t="shared" si="22"/>
        <v>0</v>
      </c>
      <c r="R18" s="2">
        <v>0</v>
      </c>
      <c r="S18" s="8"/>
      <c r="T18" s="8"/>
    </row>
    <row r="19" spans="1:24" x14ac:dyDescent="0.25">
      <c r="A19" s="4">
        <f t="shared" si="12"/>
        <v>0</v>
      </c>
      <c r="B19" s="4">
        <f t="shared" si="13"/>
        <v>0</v>
      </c>
      <c r="C19" s="4">
        <f t="shared" si="14"/>
        <v>0</v>
      </c>
      <c r="D19" s="4">
        <f t="shared" si="15"/>
        <v>0</v>
      </c>
      <c r="E19" s="5">
        <f t="shared" si="16"/>
        <v>0</v>
      </c>
      <c r="F19" s="10" t="e">
        <f t="shared" si="17"/>
        <v>#DIV/0!</v>
      </c>
      <c r="G19" s="10" t="e">
        <f t="shared" si="18"/>
        <v>#DIV/0!</v>
      </c>
      <c r="H19" s="10" t="e">
        <f t="shared" si="19"/>
        <v>#DIV/0!</v>
      </c>
      <c r="I19" s="4" t="e">
        <f>#REF!</f>
        <v>#REF!</v>
      </c>
      <c r="J19" s="4">
        <f t="shared" si="20"/>
        <v>0</v>
      </c>
      <c r="O19">
        <v>0</v>
      </c>
      <c r="P19">
        <f t="shared" si="21"/>
        <v>0</v>
      </c>
      <c r="Q19">
        <f t="shared" si="22"/>
        <v>0</v>
      </c>
      <c r="R19" s="2">
        <v>0</v>
      </c>
      <c r="S19" s="8"/>
      <c r="T19" s="8"/>
    </row>
    <row r="20" spans="1:24" x14ac:dyDescent="0.25">
      <c r="A20" s="4">
        <f t="shared" si="12"/>
        <v>0</v>
      </c>
      <c r="B20" s="4">
        <f t="shared" si="13"/>
        <v>0</v>
      </c>
      <c r="C20" s="4">
        <f t="shared" si="14"/>
        <v>0</v>
      </c>
      <c r="D20" s="4">
        <f t="shared" si="15"/>
        <v>0</v>
      </c>
      <c r="E20" s="5">
        <f t="shared" si="16"/>
        <v>0</v>
      </c>
      <c r="F20" s="10" t="e">
        <f t="shared" si="17"/>
        <v>#DIV/0!</v>
      </c>
      <c r="G20" s="10" t="e">
        <f t="shared" si="18"/>
        <v>#DIV/0!</v>
      </c>
      <c r="H20" s="10" t="e">
        <f t="shared" si="19"/>
        <v>#DIV/0!</v>
      </c>
      <c r="I20" s="4" t="e">
        <f>#REF!</f>
        <v>#REF!</v>
      </c>
      <c r="J20" s="4">
        <f t="shared" si="20"/>
        <v>0</v>
      </c>
      <c r="O20">
        <v>0</v>
      </c>
      <c r="P20">
        <f t="shared" si="21"/>
        <v>0</v>
      </c>
      <c r="Q20">
        <f t="shared" si="22"/>
        <v>0</v>
      </c>
      <c r="R20" s="2">
        <v>0</v>
      </c>
      <c r="S20" s="8"/>
      <c r="T20" s="8"/>
    </row>
    <row r="21" spans="1:24" x14ac:dyDescent="0.25">
      <c r="H21" t="s">
        <v>13</v>
      </c>
    </row>
    <row r="22" spans="1:24" x14ac:dyDescent="0.25">
      <c r="H22" t="s">
        <v>34</v>
      </c>
      <c r="I22">
        <v>698</v>
      </c>
    </row>
    <row r="23" spans="1:24" x14ac:dyDescent="0.25">
      <c r="H23" t="s">
        <v>14</v>
      </c>
      <c r="I23" s="16">
        <v>997</v>
      </c>
      <c r="J23" s="19">
        <f>I23/I22</f>
        <v>1.4283667621776504</v>
      </c>
    </row>
    <row r="24" spans="1:24" x14ac:dyDescent="0.25">
      <c r="H24" t="s">
        <v>16</v>
      </c>
      <c r="I24" s="16">
        <v>44000</v>
      </c>
      <c r="J24" t="s">
        <v>18</v>
      </c>
    </row>
    <row r="25" spans="1:24" x14ac:dyDescent="0.25">
      <c r="H25" t="s">
        <v>17</v>
      </c>
      <c r="I25" s="16">
        <f>I24*I23</f>
        <v>43868000</v>
      </c>
    </row>
    <row r="26" spans="1:24" x14ac:dyDescent="0.25">
      <c r="R26" t="s">
        <v>15</v>
      </c>
    </row>
    <row r="27" spans="1:24" x14ac:dyDescent="0.25">
      <c r="G27" s="6"/>
      <c r="H27" s="6"/>
    </row>
    <row r="28" spans="1:24" x14ac:dyDescent="0.25">
      <c r="N28" t="s">
        <v>33</v>
      </c>
    </row>
    <row r="29" spans="1:24" x14ac:dyDescent="0.25">
      <c r="P29" s="11"/>
      <c r="Q29" s="11"/>
      <c r="R29" s="13"/>
      <c r="T29" s="11"/>
      <c r="U29" s="11"/>
      <c r="V29" s="11"/>
      <c r="W29" s="11"/>
      <c r="X29" s="11"/>
    </row>
    <row r="30" spans="1:24" x14ac:dyDescent="0.25">
      <c r="H30" t="s">
        <v>29</v>
      </c>
      <c r="P30" s="11"/>
      <c r="Q30" s="14"/>
      <c r="R30" s="14"/>
      <c r="T30" s="14"/>
      <c r="U30" s="14"/>
      <c r="V30" s="11"/>
      <c r="W30" s="11"/>
      <c r="X30" s="11"/>
    </row>
    <row r="31" spans="1:24" x14ac:dyDescent="0.25">
      <c r="H31" t="s">
        <v>30</v>
      </c>
      <c r="I31" t="s">
        <v>34</v>
      </c>
      <c r="J31" t="s">
        <v>35</v>
      </c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H32">
        <v>5021</v>
      </c>
      <c r="I32" s="16">
        <v>208</v>
      </c>
      <c r="J32">
        <v>297</v>
      </c>
      <c r="P32" s="11"/>
      <c r="Q32" s="11"/>
      <c r="R32" s="11"/>
      <c r="T32" s="11"/>
      <c r="U32" s="11"/>
      <c r="V32" s="11"/>
      <c r="W32" s="11"/>
      <c r="X32" s="11"/>
    </row>
    <row r="33" spans="8:24" x14ac:dyDescent="0.25">
      <c r="H33">
        <v>5022</v>
      </c>
      <c r="I33" s="16">
        <v>1175</v>
      </c>
      <c r="J33">
        <v>1679</v>
      </c>
      <c r="P33" s="11"/>
      <c r="Q33" s="11"/>
      <c r="R33" s="12"/>
      <c r="T33" s="12"/>
      <c r="U33" s="12"/>
      <c r="V33" s="11"/>
      <c r="W33" s="11"/>
      <c r="X33" s="11"/>
    </row>
    <row r="34" spans="8:24" x14ac:dyDescent="0.25">
      <c r="H34">
        <v>5023</v>
      </c>
      <c r="I34" s="16">
        <v>1411</v>
      </c>
      <c r="J34">
        <v>2016</v>
      </c>
      <c r="P34" s="11"/>
      <c r="Q34" s="11"/>
      <c r="R34" s="11"/>
      <c r="T34" s="11"/>
      <c r="U34" s="11"/>
      <c r="V34" s="11"/>
      <c r="W34" s="11"/>
      <c r="X34" s="11"/>
    </row>
    <row r="35" spans="8:24" x14ac:dyDescent="0.25">
      <c r="I35" s="18">
        <f>SUM(I32:I34)</f>
        <v>2794</v>
      </c>
      <c r="J35">
        <f>SUM(J32:J34)</f>
        <v>3992</v>
      </c>
      <c r="P35" s="11"/>
      <c r="Q35" s="11"/>
      <c r="R35" s="11"/>
      <c r="T35" s="11"/>
      <c r="U35" s="11"/>
      <c r="V35" s="11"/>
      <c r="W35" s="11"/>
      <c r="X35" s="11"/>
    </row>
    <row r="36" spans="8:24" x14ac:dyDescent="0.25">
      <c r="H36" t="s">
        <v>31</v>
      </c>
      <c r="I36" s="16">
        <v>3353</v>
      </c>
      <c r="J36">
        <f>I36/I35</f>
        <v>1.2000715819613457</v>
      </c>
      <c r="P36" s="11"/>
      <c r="Q36" s="11"/>
      <c r="R36" s="11"/>
      <c r="T36" s="11"/>
      <c r="U36" s="11"/>
      <c r="V36" s="11"/>
      <c r="W36" s="11"/>
      <c r="X36" s="11"/>
    </row>
    <row r="37" spans="8:24" x14ac:dyDescent="0.25">
      <c r="H37" s="6" t="s">
        <v>14</v>
      </c>
      <c r="I37" s="17">
        <v>3992</v>
      </c>
      <c r="J37">
        <f>I37/I36</f>
        <v>1.190575603936773</v>
      </c>
      <c r="P37" s="11"/>
      <c r="Q37" s="11"/>
      <c r="R37" s="11"/>
      <c r="S37" s="6"/>
      <c r="T37" s="11"/>
      <c r="U37" s="11"/>
      <c r="V37" s="11"/>
      <c r="W37" s="11"/>
      <c r="X37" s="11"/>
    </row>
    <row r="38" spans="8:24" x14ac:dyDescent="0.25">
      <c r="H38" t="s">
        <v>32</v>
      </c>
      <c r="I38" s="16">
        <v>44000</v>
      </c>
      <c r="P38" s="11"/>
      <c r="Q38" s="11"/>
      <c r="R38" s="11"/>
      <c r="S38" s="6"/>
      <c r="T38" s="11"/>
      <c r="U38" s="11"/>
      <c r="V38" s="11"/>
      <c r="W38" s="11"/>
      <c r="X38" s="11"/>
    </row>
    <row r="39" spans="8:24" x14ac:dyDescent="0.25">
      <c r="I39" s="17">
        <f>I38*I37</f>
        <v>175648000</v>
      </c>
      <c r="Q39" s="11"/>
      <c r="R39" s="11"/>
    </row>
    <row r="40" spans="8:24" x14ac:dyDescent="0.25">
      <c r="Q40" s="11"/>
      <c r="R40" s="11"/>
      <c r="T40" s="6"/>
    </row>
    <row r="41" spans="8:24" x14ac:dyDescent="0.25">
      <c r="P41" s="11"/>
      <c r="Q41" s="11"/>
      <c r="R41" s="11"/>
      <c r="S41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4E46-4022-475B-9B71-D18326CCC4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C5FFE-0534-45CA-97D4-1B85BE84BC8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2F180-8A54-47C9-BD78-9F44EB5D8D79}">
  <dimension ref="A1"/>
  <sheetViews>
    <sheetView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2025-03-17T07:06:22Z</dcterms:modified>
</cp:coreProperties>
</file>