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osmos\Vashi Sector 17\Supreme Hospitality Services\"/>
    </mc:Choice>
  </mc:AlternateContent>
  <xr:revisionPtr revIDLastSave="0" documentId="13_ncr:1_{1C7416A9-F2FB-4E51-8B77-49141327E2A5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P21" i="4" l="1"/>
  <c r="I40" i="4" l="1"/>
  <c r="I41" i="4"/>
  <c r="I42" i="4"/>
  <c r="I43" i="4"/>
  <c r="I44" i="4"/>
  <c r="I45" i="4"/>
  <c r="I46" i="4"/>
  <c r="I47" i="4"/>
  <c r="I48" i="4"/>
  <c r="I49" i="4"/>
  <c r="I50" i="4"/>
  <c r="I51" i="4"/>
  <c r="I52" i="4"/>
  <c r="I53" i="4"/>
  <c r="I54" i="4"/>
  <c r="I55" i="4"/>
  <c r="I56" i="4"/>
  <c r="I57" i="4"/>
  <c r="I58" i="4"/>
  <c r="I59" i="4"/>
  <c r="I60" i="4"/>
  <c r="I61" i="4"/>
  <c r="I62" i="4"/>
  <c r="I63" i="4"/>
  <c r="I64" i="4"/>
  <c r="I65" i="4"/>
  <c r="I66" i="4"/>
  <c r="I67" i="4"/>
  <c r="I68" i="4"/>
  <c r="I69" i="4"/>
  <c r="I39" i="4"/>
  <c r="G40" i="4"/>
  <c r="G41" i="4"/>
  <c r="G42" i="4"/>
  <c r="G43" i="4"/>
  <c r="G44" i="4"/>
  <c r="G45" i="4"/>
  <c r="G46" i="4"/>
  <c r="G47" i="4"/>
  <c r="G48" i="4"/>
  <c r="G49" i="4"/>
  <c r="G51" i="4"/>
  <c r="G52" i="4"/>
  <c r="G53" i="4"/>
  <c r="G54" i="4"/>
  <c r="G55" i="4"/>
  <c r="G56" i="4"/>
  <c r="G57" i="4"/>
  <c r="G58" i="4"/>
  <c r="G59" i="4"/>
  <c r="G60" i="4"/>
  <c r="G61" i="4"/>
  <c r="G63" i="4"/>
  <c r="G64" i="4"/>
  <c r="G65" i="4"/>
  <c r="G66" i="4"/>
  <c r="G67" i="4"/>
  <c r="G68" i="4"/>
  <c r="G69" i="4"/>
  <c r="G39" i="4"/>
  <c r="F74" i="4"/>
  <c r="F73" i="4"/>
  <c r="F72" i="4"/>
  <c r="F70" i="4"/>
  <c r="F62" i="4"/>
  <c r="F50" i="4"/>
  <c r="I70" i="4" l="1"/>
  <c r="F29" i="4"/>
  <c r="G27" i="4"/>
  <c r="P7" i="4"/>
  <c r="O42" i="4" l="1"/>
  <c r="F23" i="4"/>
  <c r="O36" i="4" l="1"/>
  <c r="N36" i="4"/>
  <c r="O41" i="4"/>
  <c r="N51" i="4"/>
  <c r="P25" i="4"/>
  <c r="N38" i="4" s="1"/>
  <c r="N39" i="4" s="1"/>
  <c r="P22" i="4"/>
  <c r="P23" i="4"/>
  <c r="P24" i="4"/>
  <c r="O25" i="4"/>
  <c r="N25" i="4"/>
  <c r="P8" i="4" l="1"/>
  <c r="Q6" i="4"/>
  <c r="P5" i="4"/>
  <c r="P4" i="4"/>
  <c r="P3" i="4"/>
  <c r="P2" i="4"/>
  <c r="Q12" i="4" l="1"/>
  <c r="P12" i="4"/>
  <c r="P11" i="4"/>
  <c r="Q11" i="4" s="1"/>
  <c r="Q10" i="4"/>
  <c r="P10" i="4"/>
  <c r="P9" i="4"/>
  <c r="Q9" i="4" s="1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<sst xmlns="http://schemas.openxmlformats.org/spreadsheetml/2006/main" count="99" uniqueCount="68">
  <si>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</si>
  <si>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</si>
  <si>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</si>
  <si>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</si>
  <si>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</si>
  <si>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</si>
  <si>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</si>
  <si>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</si>
  <si>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</si>
  <si>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</si>
  <si>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</si>
  <si>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</si>
  <si>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</si>
  <si>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Hotel Supreme Coforts, Near CIgarate Factory, Village - Chakal, Andheri East</t>
  </si>
  <si>
    <t>Ground</t>
  </si>
  <si>
    <t>Staircase</t>
  </si>
  <si>
    <t>net area</t>
  </si>
  <si>
    <t>1st</t>
  </si>
  <si>
    <t>2nd</t>
  </si>
  <si>
    <t>3rd</t>
  </si>
  <si>
    <t>Basement</t>
  </si>
  <si>
    <t>agreemetn  - 2020</t>
  </si>
  <si>
    <t>av</t>
  </si>
  <si>
    <t>sd</t>
  </si>
  <si>
    <t>rd</t>
  </si>
  <si>
    <t>mv</t>
  </si>
  <si>
    <t xml:space="preserve">bua - agreemtn </t>
  </si>
  <si>
    <t>Proposed BUA as per Approved Plan</t>
  </si>
  <si>
    <t>Existing Structure</t>
  </si>
  <si>
    <t>strcuture No.I</t>
  </si>
  <si>
    <t>Area (Sq.M.)</t>
  </si>
  <si>
    <t>(Sq. Ft.)</t>
  </si>
  <si>
    <t>(Sq. M.)</t>
  </si>
  <si>
    <t>15 to 17 cr</t>
  </si>
  <si>
    <t>sq. ft.</t>
  </si>
  <si>
    <t>Plot</t>
  </si>
  <si>
    <t>resp. plot</t>
  </si>
  <si>
    <t>road</t>
  </si>
  <si>
    <t>dp road</t>
  </si>
  <si>
    <t>Net plot area</t>
  </si>
  <si>
    <t>Total sqm</t>
  </si>
  <si>
    <t>total sq ft</t>
  </si>
  <si>
    <t>OC - 2024</t>
  </si>
  <si>
    <t xml:space="preserve">Final Valuation </t>
  </si>
  <si>
    <t>rate</t>
  </si>
  <si>
    <t>fmv</t>
  </si>
  <si>
    <t>No.</t>
  </si>
  <si>
    <t xml:space="preserve">basement </t>
  </si>
  <si>
    <t>car parking</t>
  </si>
  <si>
    <t>ca (Sq. M.)</t>
  </si>
  <si>
    <t>first</t>
  </si>
  <si>
    <t>104A</t>
  </si>
  <si>
    <t>109A</t>
  </si>
  <si>
    <t>second</t>
  </si>
  <si>
    <t>204A</t>
  </si>
  <si>
    <t>209A</t>
  </si>
  <si>
    <t>Third</t>
  </si>
  <si>
    <t>304A</t>
  </si>
  <si>
    <t>309A</t>
  </si>
  <si>
    <t>Additional area as per Approved Plan dated 18.11.2019</t>
  </si>
  <si>
    <t>Bua - Mulyankan Patrak</t>
  </si>
  <si>
    <t>TOTAL CA</t>
  </si>
  <si>
    <t>BUA</t>
  </si>
  <si>
    <t xml:space="preserve">Sq. Ft. </t>
  </si>
  <si>
    <t>Rate for interior</t>
  </si>
  <si>
    <t>value</t>
  </si>
  <si>
    <t>ground</t>
  </si>
  <si>
    <t>Interior value not considered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</si>
</sst>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1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3" fontId="0" fillId="0" borderId="0" xfId="1" applyFont="1"/>
    <xf numFmtId="0" fontId="3" fillId="0" borderId="0" xfId="0" applyFont="1"/>
    <xf numFmtId="0" fontId="0" fillId="0" borderId="0" xfId="0" applyFont="1"/>
    <xf numFmtId="0" fontId="2" fillId="0" borderId="0" xfId="0" applyFont="1" applyFill="1"/>
    <xf numFmtId="43" fontId="0" fillId="2" borderId="0" xfId="1" applyFont="1" applyFill="1"/>
    <xf numFmtId="43" fontId="2" fillId="2" borderId="0" xfId="1" applyFont="1" applyFill="1"/>
    <xf numFmtId="0" fontId="0" fillId="0" borderId="0" xfId="0" applyAlignment="1">
      <alignment horizontal="right"/>
    </xf>
    <xf numFmtId="0" fontId="0" fillId="2" borderId="0" xfId="0" applyFont="1" applyFill="1"/>
    <xf numFmtId="0" fontId="5" fillId="2" borderId="0" xfId="0" applyFont="1" applyFill="1"/>
    <xf numFmtId="43" fontId="6" fillId="2" borderId="0" xfId="1" applyFont="1" applyFill="1"/>
    <xf numFmtId="43" fontId="1" fillId="2" borderId="0" xfId="1" applyFont="1" applyFill="1"/>
    <xf numFmtId="0" fontId="6" fillId="2" borderId="0" xfId="0" applyFont="1" applyFill="1"/>
    <xf numFmtId="43" fontId="2" fillId="0" borderId="0" xfId="1" applyFont="1"/>
    <xf numFmtId="43" fontId="6" fillId="2" borderId="0" xfId="0" applyNumberFormat="1" applyFont="1" applyFill="1"/>
    <xf numFmtId="0" fontId="0" fillId="0" borderId="0" xfId="0" applyAlignment="1">
      <alignment horizont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515613</xdr:colOff>
      <xdr:row>45</xdr:row>
      <xdr:rowOff>20185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BD151EF-F63D-49FC-8B8C-1A154CF4C2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50013" cy="813548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515613</xdr:colOff>
      <xdr:row>48</xdr:row>
      <xdr:rowOff>115433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1E961CB-4386-44AB-8DCE-B7E5BEA23C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9050013" cy="811643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410823</xdr:colOff>
      <xdr:row>43</xdr:row>
      <xdr:rowOff>115433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E504D97-EE23-4116-83BA-650C704E56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45223" cy="811643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372718</xdr:colOff>
      <xdr:row>45</xdr:row>
      <xdr:rowOff>39229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2DB3F48-17B8-4FA0-89FE-12F0D46664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07118" cy="80878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344139</xdr:colOff>
      <xdr:row>50</xdr:row>
      <xdr:rowOff>1143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7D03D78-1976-4D16-91C2-8848B921F2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878539" cy="819264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382244</xdr:colOff>
      <xdr:row>42</xdr:row>
      <xdr:rowOff>153538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F96F3EA-0647-4CA3-8EC8-548A85E8C8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916644" cy="815453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372718</xdr:colOff>
      <xdr:row>43</xdr:row>
      <xdr:rowOff>163064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3D7184C-08BC-49BA-8A2C-F88E050C53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07118" cy="81640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74"/>
  <sheetViews>
    <sheetView tabSelected="1" zoomScaleNormal="100" workbookViewId="0">
      <selection activeCell="J27" sqref="J27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5.5703125" style="7" customWidth="1"/>
    <col min="7" max="7" width="9.85546875" customWidth="1"/>
    <col min="8" max="8" width="10.85546875" customWidth="1"/>
    <col min="9" max="9" width="14.5703125" customWidth="1"/>
    <col min="10" max="10" width="15.5703125" customWidth="1"/>
    <col min="11" max="13" width="9.140625" hidden="1" customWidth="1"/>
    <col min="14" max="14" width="15.5703125" customWidth="1"/>
    <col min="15" max="15" width="15.28515625" bestFit="1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525</v>
      </c>
      <c r="C2" s="4">
        <f>B2*1.2</f>
        <v>630</v>
      </c>
      <c r="D2" s="4">
        <f t="shared" ref="D2:D13" si="2">C2*1.2</f>
        <v>756</v>
      </c>
      <c r="E2" s="5">
        <f t="shared" ref="E2:E13" si="3">R2</f>
        <v>16500000</v>
      </c>
      <c r="F2" s="10">
        <f t="shared" ref="F2:F13" si="4">ROUND((E2/B2),0)</f>
        <v>31429</v>
      </c>
      <c r="G2" s="15">
        <f t="shared" ref="G2:G13" si="5">ROUND((E2/C2),0)</f>
        <v>26190</v>
      </c>
      <c r="H2" s="10">
        <f t="shared" ref="H2:H13" si="6">ROUND((E2/D2),0)</f>
        <v>21825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8" si="8">O2/1.2</f>
        <v>0</v>
      </c>
      <c r="Q2">
        <v>525</v>
      </c>
      <c r="R2" s="2">
        <v>16500000</v>
      </c>
      <c r="S2" s="8"/>
      <c r="T2" s="8"/>
    </row>
    <row r="3" spans="1:20" x14ac:dyDescent="0.25">
      <c r="A3" s="4">
        <f t="shared" si="0"/>
        <v>0</v>
      </c>
      <c r="B3" s="4">
        <f t="shared" si="1"/>
        <v>3750</v>
      </c>
      <c r="C3" s="4">
        <f t="shared" ref="C3:C15" si="9">B3*1.2</f>
        <v>4500</v>
      </c>
      <c r="D3" s="4">
        <f t="shared" si="2"/>
        <v>5400</v>
      </c>
      <c r="E3" s="5">
        <f t="shared" si="3"/>
        <v>135000000</v>
      </c>
      <c r="F3" s="10">
        <f t="shared" si="4"/>
        <v>36000</v>
      </c>
      <c r="G3" s="10">
        <f t="shared" si="5"/>
        <v>30000</v>
      </c>
      <c r="H3" s="10">
        <f t="shared" si="6"/>
        <v>25000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3750</v>
      </c>
      <c r="R3" s="2">
        <v>135000000</v>
      </c>
      <c r="S3" s="8"/>
      <c r="T3" s="8"/>
    </row>
    <row r="4" spans="1:20" x14ac:dyDescent="0.25">
      <c r="A4" s="4">
        <f t="shared" si="0"/>
        <v>0</v>
      </c>
      <c r="B4" s="4">
        <f t="shared" si="1"/>
        <v>10115</v>
      </c>
      <c r="C4" s="4">
        <f t="shared" si="9"/>
        <v>12138</v>
      </c>
      <c r="D4" s="4">
        <f t="shared" si="2"/>
        <v>14565.6</v>
      </c>
      <c r="E4" s="5">
        <f t="shared" si="3"/>
        <v>320000000</v>
      </c>
      <c r="F4" s="10">
        <f t="shared" si="4"/>
        <v>31636</v>
      </c>
      <c r="G4" s="15">
        <f t="shared" si="5"/>
        <v>26363</v>
      </c>
      <c r="H4" s="10">
        <f t="shared" si="6"/>
        <v>21970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10115</v>
      </c>
      <c r="R4" s="2">
        <v>320000000</v>
      </c>
      <c r="S4" s="8"/>
      <c r="T4" s="8"/>
    </row>
    <row r="5" spans="1:20" x14ac:dyDescent="0.25">
      <c r="A5" s="4">
        <f t="shared" si="0"/>
        <v>0</v>
      </c>
      <c r="B5" s="4">
        <f t="shared" si="1"/>
        <v>2336</v>
      </c>
      <c r="C5" s="4">
        <f t="shared" si="9"/>
        <v>2803.2</v>
      </c>
      <c r="D5" s="4">
        <f t="shared" si="2"/>
        <v>3363.8399999999997</v>
      </c>
      <c r="E5" s="5">
        <f t="shared" si="3"/>
        <v>116800000</v>
      </c>
      <c r="F5" s="10">
        <f t="shared" si="4"/>
        <v>50000</v>
      </c>
      <c r="G5" s="10">
        <f t="shared" si="5"/>
        <v>41667</v>
      </c>
      <c r="H5" s="10">
        <f t="shared" si="6"/>
        <v>34722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2336</v>
      </c>
      <c r="R5" s="2">
        <v>116800000</v>
      </c>
      <c r="S5" s="8"/>
      <c r="T5" s="8"/>
    </row>
    <row r="6" spans="1:20" x14ac:dyDescent="0.25">
      <c r="A6" s="4">
        <f t="shared" si="0"/>
        <v>0</v>
      </c>
      <c r="B6" s="4">
        <f t="shared" si="1"/>
        <v>1391.6666666666667</v>
      </c>
      <c r="C6" s="4">
        <f t="shared" si="9"/>
        <v>1670</v>
      </c>
      <c r="D6" s="4">
        <f t="shared" si="2"/>
        <v>2004</v>
      </c>
      <c r="E6" s="5">
        <f t="shared" si="3"/>
        <v>47000000</v>
      </c>
      <c r="F6" s="10">
        <f t="shared" si="4"/>
        <v>33772</v>
      </c>
      <c r="G6" s="15">
        <f t="shared" si="5"/>
        <v>28144</v>
      </c>
      <c r="H6" s="10">
        <f t="shared" si="6"/>
        <v>23453</v>
      </c>
      <c r="I6" s="4" t="e">
        <f>#REF!</f>
        <v>#REF!</v>
      </c>
      <c r="J6" s="4">
        <f t="shared" si="7"/>
        <v>0</v>
      </c>
      <c r="O6">
        <v>0</v>
      </c>
      <c r="P6">
        <v>1670</v>
      </c>
      <c r="Q6">
        <f t="shared" ref="Q6" si="10">P6/1.2</f>
        <v>1391.6666666666667</v>
      </c>
      <c r="R6" s="2">
        <v>47000000</v>
      </c>
      <c r="S6" s="8"/>
      <c r="T6" s="8"/>
    </row>
    <row r="7" spans="1:20" x14ac:dyDescent="0.25">
      <c r="A7" s="4">
        <f t="shared" si="0"/>
        <v>0</v>
      </c>
      <c r="B7" s="4">
        <f t="shared" si="1"/>
        <v>2328</v>
      </c>
      <c r="C7" s="4">
        <f t="shared" si="9"/>
        <v>2793.6</v>
      </c>
      <c r="D7" s="4">
        <f t="shared" si="2"/>
        <v>3352.3199999999997</v>
      </c>
      <c r="E7" s="5">
        <f t="shared" si="3"/>
        <v>102500000</v>
      </c>
      <c r="F7" s="10">
        <f t="shared" si="4"/>
        <v>44029</v>
      </c>
      <c r="G7" s="10">
        <f t="shared" si="5"/>
        <v>36691</v>
      </c>
      <c r="H7" s="10">
        <f t="shared" si="6"/>
        <v>30576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2328</v>
      </c>
      <c r="R7" s="2">
        <v>102500000</v>
      </c>
      <c r="S7" s="8"/>
      <c r="T7" s="8"/>
    </row>
    <row r="8" spans="1:20" x14ac:dyDescent="0.25">
      <c r="A8" s="4">
        <f t="shared" si="0"/>
        <v>0</v>
      </c>
      <c r="B8" s="4">
        <f t="shared" si="1"/>
        <v>2315</v>
      </c>
      <c r="C8" s="4">
        <f t="shared" si="9"/>
        <v>2778</v>
      </c>
      <c r="D8" s="4">
        <f t="shared" si="2"/>
        <v>3333.6</v>
      </c>
      <c r="E8" s="5">
        <f t="shared" si="3"/>
        <v>105700000</v>
      </c>
      <c r="F8" s="10">
        <f t="shared" si="4"/>
        <v>45659</v>
      </c>
      <c r="G8" s="10">
        <f t="shared" si="5"/>
        <v>38049</v>
      </c>
      <c r="H8" s="10">
        <f t="shared" si="6"/>
        <v>31707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v>2315</v>
      </c>
      <c r="R8" s="2">
        <v>105700000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ref="P9:P12" si="11">O9/1.2</f>
        <v>0</v>
      </c>
      <c r="Q9">
        <f t="shared" ref="Q9:Q12" si="12">P9/1.2</f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11"/>
        <v>0</v>
      </c>
      <c r="Q10">
        <f t="shared" si="12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11"/>
        <v>0</v>
      </c>
      <c r="Q11">
        <f t="shared" si="12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3">O13/1.2</f>
        <v>0</v>
      </c>
      <c r="Q13">
        <f t="shared" ref="Q13" si="14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5">C14*1.2</f>
        <v>0</v>
      </c>
      <c r="E14" s="5">
        <f t="shared" ref="E14:E15" si="16">R14</f>
        <v>0</v>
      </c>
      <c r="F14" s="10" t="e">
        <f t="shared" ref="F14:F15" si="17">ROUND((E14/B14),0)</f>
        <v>#DIV/0!</v>
      </c>
      <c r="G14" s="10" t="e">
        <f t="shared" ref="G14:G15" si="18">ROUND((E14/C14),0)</f>
        <v>#DIV/0!</v>
      </c>
      <c r="H14" s="4" t="e">
        <f t="shared" ref="H14:H15" si="19">ROUND((E14/D14),0)</f>
        <v>#DIV/0!</v>
      </c>
      <c r="I14" s="4" t="e">
        <f>#REF!</f>
        <v>#REF!</v>
      </c>
      <c r="J14" s="4">
        <f t="shared" ref="J14:J15" si="20">S14</f>
        <v>0</v>
      </c>
      <c r="O14">
        <v>0</v>
      </c>
      <c r="P14">
        <f t="shared" ref="P14:P15" si="21">O14/1.2</f>
        <v>0</v>
      </c>
      <c r="Q14">
        <f t="shared" ref="Q14:Q15" si="22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5"/>
        <v>0</v>
      </c>
      <c r="E15" s="5">
        <f t="shared" si="16"/>
        <v>0</v>
      </c>
      <c r="F15" s="10" t="e">
        <f t="shared" si="17"/>
        <v>#DIV/0!</v>
      </c>
      <c r="G15" s="4" t="e">
        <f t="shared" si="18"/>
        <v>#DIV/0!</v>
      </c>
      <c r="H15" s="4" t="e">
        <f t="shared" si="19"/>
        <v>#DIV/0!</v>
      </c>
      <c r="I15" s="4" t="e">
        <f>#REF!</f>
        <v>#REF!</v>
      </c>
      <c r="J15" s="4">
        <f t="shared" si="20"/>
        <v>0</v>
      </c>
      <c r="O15">
        <v>0</v>
      </c>
      <c r="P15">
        <f t="shared" si="21"/>
        <v>0</v>
      </c>
      <c r="Q15">
        <f t="shared" si="22"/>
        <v>0</v>
      </c>
      <c r="R15" s="2">
        <v>0</v>
      </c>
      <c r="S15" s="8"/>
      <c r="T15" s="8"/>
    </row>
    <row r="17" spans="4:24" x14ac:dyDescent="0.25">
      <c r="J17" t="s">
        <v>13</v>
      </c>
    </row>
    <row r="18" spans="4:24" x14ac:dyDescent="0.25">
      <c r="J18" s="17" t="s">
        <v>27</v>
      </c>
    </row>
    <row r="19" spans="4:24" x14ac:dyDescent="0.25">
      <c r="E19" t="s">
        <v>35</v>
      </c>
      <c r="F19" s="7">
        <v>2381.3000000000002</v>
      </c>
      <c r="J19" t="s">
        <v>2</v>
      </c>
      <c r="N19" t="s">
        <v>30</v>
      </c>
      <c r="O19" t="s">
        <v>15</v>
      </c>
      <c r="P19" t="s">
        <v>16</v>
      </c>
    </row>
    <row r="20" spans="4:24" x14ac:dyDescent="0.25">
      <c r="E20" t="s">
        <v>36</v>
      </c>
      <c r="F20" s="7">
        <v>246.96</v>
      </c>
      <c r="J20" t="s">
        <v>20</v>
      </c>
    </row>
    <row r="21" spans="4:24" x14ac:dyDescent="0.25">
      <c r="E21" t="s">
        <v>37</v>
      </c>
      <c r="F21" s="7">
        <v>136.52000000000001</v>
      </c>
      <c r="J21" t="s">
        <v>14</v>
      </c>
      <c r="N21">
        <v>240.18</v>
      </c>
      <c r="O21">
        <v>27.87</v>
      </c>
      <c r="P21">
        <f>N21-O21:O21</f>
        <v>212.31</v>
      </c>
      <c r="Q21" t="s">
        <v>66</v>
      </c>
    </row>
    <row r="22" spans="4:24" x14ac:dyDescent="0.25">
      <c r="E22" t="s">
        <v>38</v>
      </c>
      <c r="F22" s="7">
        <v>355.76</v>
      </c>
      <c r="J22" t="s">
        <v>17</v>
      </c>
      <c r="N22">
        <v>247.81</v>
      </c>
      <c r="O22">
        <v>27.87</v>
      </c>
      <c r="P22">
        <f t="shared" ref="P22:P24" si="23">N22-O22:O22</f>
        <v>219.94</v>
      </c>
    </row>
    <row r="23" spans="4:24" x14ac:dyDescent="0.25">
      <c r="E23" s="6" t="s">
        <v>39</v>
      </c>
      <c r="F23" s="19">
        <f>F19-F20-F21-F22</f>
        <v>1642.0600000000002</v>
      </c>
      <c r="G23" s="6"/>
      <c r="H23" s="6"/>
      <c r="J23" t="s">
        <v>18</v>
      </c>
      <c r="N23">
        <v>229.4</v>
      </c>
      <c r="O23">
        <v>27.87</v>
      </c>
      <c r="P23">
        <f t="shared" si="23"/>
        <v>201.53</v>
      </c>
    </row>
    <row r="24" spans="4:24" x14ac:dyDescent="0.25">
      <c r="J24" t="s">
        <v>19</v>
      </c>
      <c r="N24">
        <v>229.4</v>
      </c>
      <c r="O24">
        <v>27.87</v>
      </c>
      <c r="P24">
        <f t="shared" si="23"/>
        <v>201.53</v>
      </c>
    </row>
    <row r="25" spans="4:24" x14ac:dyDescent="0.25">
      <c r="D25" s="11"/>
      <c r="E25" s="11"/>
      <c r="F25" s="11"/>
      <c r="G25" s="11"/>
      <c r="N25" s="6">
        <f>SUM(N21:N24)</f>
        <v>946.79</v>
      </c>
      <c r="O25" s="6">
        <f>SUM(O21:O24)</f>
        <v>111.48</v>
      </c>
      <c r="P25" s="12">
        <f>SUM(P21:P24)</f>
        <v>835.31</v>
      </c>
      <c r="Q25" s="12"/>
      <c r="R25" s="13"/>
      <c r="T25" s="11"/>
      <c r="U25" s="11"/>
      <c r="V25" s="11"/>
      <c r="W25" s="11"/>
      <c r="X25" s="11"/>
    </row>
    <row r="26" spans="4:24" x14ac:dyDescent="0.25">
      <c r="D26" s="11"/>
      <c r="E26" s="13" t="s">
        <v>43</v>
      </c>
      <c r="F26" s="11"/>
      <c r="G26" s="11"/>
      <c r="J26" t="s">
        <v>34</v>
      </c>
      <c r="N26" s="6"/>
      <c r="O26" s="6"/>
      <c r="P26" s="12"/>
      <c r="Q26" s="12"/>
      <c r="R26" s="13"/>
      <c r="T26" s="11"/>
      <c r="U26" s="11"/>
      <c r="V26" s="11"/>
      <c r="W26" s="11"/>
      <c r="X26" s="11"/>
    </row>
    <row r="27" spans="4:24" x14ac:dyDescent="0.25">
      <c r="D27" s="11"/>
      <c r="E27" s="11" t="s">
        <v>60</v>
      </c>
      <c r="F27" s="20">
        <v>6074</v>
      </c>
      <c r="G27" s="20">
        <f>564.26*10.764</f>
        <v>6073.6946399999997</v>
      </c>
      <c r="J27" s="17" t="s">
        <v>28</v>
      </c>
      <c r="N27" s="6" t="s">
        <v>31</v>
      </c>
      <c r="O27" s="6" t="s">
        <v>32</v>
      </c>
      <c r="P27" s="12"/>
      <c r="Q27" s="12"/>
      <c r="R27" s="13"/>
      <c r="T27" s="11"/>
      <c r="U27" s="11"/>
      <c r="V27" s="11"/>
      <c r="W27" s="11"/>
      <c r="X27" s="11"/>
    </row>
    <row r="28" spans="4:24" x14ac:dyDescent="0.25">
      <c r="D28" s="11"/>
      <c r="E28" s="11" t="s">
        <v>44</v>
      </c>
      <c r="F28" s="20">
        <v>25000</v>
      </c>
      <c r="G28" s="20"/>
      <c r="J28" t="s">
        <v>29</v>
      </c>
      <c r="N28" s="18">
        <v>7076.82</v>
      </c>
      <c r="O28" s="18">
        <v>657.46</v>
      </c>
      <c r="P28" s="12"/>
      <c r="Q28" s="12"/>
      <c r="R28" s="13"/>
      <c r="T28" s="11"/>
      <c r="U28" s="11"/>
      <c r="V28" s="11"/>
      <c r="W28" s="11"/>
      <c r="X28" s="11"/>
    </row>
    <row r="29" spans="4:24" x14ac:dyDescent="0.25">
      <c r="D29" s="11"/>
      <c r="E29" s="12" t="s">
        <v>45</v>
      </c>
      <c r="F29" s="21">
        <f>F28*F27</f>
        <v>151850000</v>
      </c>
      <c r="G29" s="20"/>
      <c r="N29" s="18">
        <v>7479.84</v>
      </c>
      <c r="O29" s="18">
        <v>694.89</v>
      </c>
      <c r="P29" s="12"/>
      <c r="Q29" s="12"/>
      <c r="R29" s="13"/>
      <c r="T29" s="11"/>
      <c r="U29" s="11"/>
      <c r="V29" s="11"/>
      <c r="W29" s="11"/>
      <c r="X29" s="11"/>
    </row>
    <row r="30" spans="4:24" x14ac:dyDescent="0.25">
      <c r="D30" s="11"/>
      <c r="E30" s="24"/>
      <c r="F30" s="25"/>
      <c r="G30" s="20"/>
      <c r="N30" s="18"/>
      <c r="O30" s="18"/>
      <c r="P30" s="12"/>
      <c r="Q30" s="12"/>
      <c r="R30" s="13"/>
      <c r="T30" s="11"/>
      <c r="U30" s="11"/>
      <c r="V30" s="11"/>
      <c r="W30" s="11"/>
      <c r="X30" s="11"/>
    </row>
    <row r="31" spans="4:24" x14ac:dyDescent="0.25">
      <c r="D31" s="11"/>
      <c r="E31" s="15"/>
      <c r="F31" s="26"/>
      <c r="G31" s="20"/>
      <c r="N31" s="18"/>
      <c r="O31" s="18"/>
      <c r="P31" s="12"/>
      <c r="Q31" s="12"/>
      <c r="R31" s="13"/>
      <c r="T31" s="11"/>
      <c r="U31" s="11"/>
      <c r="V31" s="11"/>
      <c r="W31" s="11"/>
      <c r="X31" s="11"/>
    </row>
    <row r="32" spans="4:24" x14ac:dyDescent="0.25">
      <c r="D32" s="11"/>
      <c r="E32" s="15"/>
      <c r="F32" s="26"/>
      <c r="G32" s="20"/>
      <c r="N32" s="18"/>
      <c r="O32" s="18"/>
      <c r="P32" s="12"/>
      <c r="Q32" s="12"/>
      <c r="R32" s="13"/>
      <c r="T32" s="11"/>
      <c r="U32" s="11"/>
      <c r="V32" s="11"/>
      <c r="W32" s="11"/>
      <c r="X32" s="11"/>
    </row>
    <row r="33" spans="3:24" x14ac:dyDescent="0.25">
      <c r="D33" s="11"/>
      <c r="E33" s="27"/>
      <c r="F33" s="25"/>
      <c r="G33" s="20"/>
      <c r="N33" s="18"/>
      <c r="O33" s="18"/>
      <c r="P33" s="12"/>
      <c r="Q33" s="12"/>
      <c r="R33" s="13"/>
      <c r="T33" s="11"/>
      <c r="U33" s="11"/>
      <c r="V33" s="11"/>
      <c r="W33" s="11"/>
      <c r="X33" s="11"/>
    </row>
    <row r="34" spans="3:24" x14ac:dyDescent="0.25">
      <c r="D34" s="11"/>
      <c r="E34" s="27"/>
      <c r="F34" s="25"/>
      <c r="G34" s="20"/>
      <c r="N34" s="18"/>
      <c r="O34" s="18"/>
      <c r="P34" s="12"/>
      <c r="Q34" s="12"/>
      <c r="R34" s="13"/>
      <c r="T34" s="11"/>
      <c r="U34" s="11"/>
      <c r="V34" s="11"/>
      <c r="W34" s="11"/>
      <c r="X34" s="11"/>
    </row>
    <row r="35" spans="3:24" x14ac:dyDescent="0.25">
      <c r="D35" s="11"/>
      <c r="E35" s="23"/>
      <c r="F35" s="29" t="s">
        <v>67</v>
      </c>
      <c r="G35" s="11"/>
      <c r="N35" s="18">
        <v>267.38</v>
      </c>
      <c r="O35" s="18">
        <v>24.84</v>
      </c>
      <c r="P35" s="12"/>
      <c r="Q35" s="12"/>
      <c r="R35" s="13"/>
      <c r="T35" s="11"/>
      <c r="U35" s="11"/>
      <c r="V35" s="11"/>
      <c r="W35" s="11"/>
      <c r="X35" s="11"/>
    </row>
    <row r="36" spans="3:24" x14ac:dyDescent="0.25">
      <c r="D36" s="11"/>
      <c r="E36" s="11"/>
      <c r="F36" s="11"/>
      <c r="G36" s="11"/>
      <c r="N36" s="6">
        <f>SUM(N28:N35)</f>
        <v>14824.039999999999</v>
      </c>
      <c r="O36" s="6">
        <f>SUM(O28:O35)</f>
        <v>1377.1899999999998</v>
      </c>
      <c r="P36" s="12"/>
      <c r="Q36" s="12"/>
      <c r="R36" s="13"/>
      <c r="T36" s="11"/>
      <c r="U36" s="11"/>
      <c r="V36" s="11"/>
      <c r="W36" s="11"/>
      <c r="X36" s="11"/>
    </row>
    <row r="37" spans="3:24" x14ac:dyDescent="0.25">
      <c r="D37" t="s">
        <v>2</v>
      </c>
      <c r="E37" s="11" t="s">
        <v>46</v>
      </c>
      <c r="F37" s="7" t="s">
        <v>49</v>
      </c>
      <c r="G37" s="7" t="s">
        <v>63</v>
      </c>
      <c r="H37" s="7" t="s">
        <v>64</v>
      </c>
      <c r="I37" s="7" t="s">
        <v>65</v>
      </c>
      <c r="N37" s="6"/>
      <c r="O37" s="6"/>
      <c r="P37" s="12"/>
      <c r="Q37" s="12"/>
      <c r="R37" s="13"/>
      <c r="T37" s="11"/>
      <c r="U37" s="11"/>
      <c r="V37" s="11"/>
      <c r="W37" s="11"/>
      <c r="X37" s="11"/>
    </row>
    <row r="38" spans="3:24" x14ac:dyDescent="0.25">
      <c r="D38" t="s">
        <v>47</v>
      </c>
      <c r="E38" s="11" t="s">
        <v>48</v>
      </c>
      <c r="F38" s="19">
        <v>100.2</v>
      </c>
      <c r="J38" t="s">
        <v>40</v>
      </c>
      <c r="N38" s="6">
        <f>O36+P25</f>
        <v>2212.5</v>
      </c>
      <c r="O38" s="6"/>
      <c r="P38" s="12"/>
      <c r="Q38" s="12">
        <v>12000</v>
      </c>
      <c r="R38" s="13"/>
      <c r="T38" s="11"/>
      <c r="U38" s="11"/>
      <c r="V38" s="11"/>
      <c r="W38" s="11"/>
      <c r="X38" s="11"/>
    </row>
    <row r="39" spans="3:24" x14ac:dyDescent="0.25">
      <c r="C39">
        <v>1</v>
      </c>
      <c r="D39" t="s">
        <v>50</v>
      </c>
      <c r="E39">
        <v>101</v>
      </c>
      <c r="F39" s="7">
        <v>14.12</v>
      </c>
      <c r="G39">
        <f>ROUND(F39*10.764,0)</f>
        <v>152</v>
      </c>
      <c r="H39" s="16">
        <v>3000</v>
      </c>
      <c r="I39" s="16">
        <f>H39*G39</f>
        <v>456000</v>
      </c>
      <c r="J39" t="s">
        <v>41</v>
      </c>
      <c r="N39">
        <f>N38*10.764</f>
        <v>23815.35</v>
      </c>
      <c r="P39" s="11"/>
      <c r="Q39" s="14"/>
      <c r="R39" s="14"/>
      <c r="T39" s="14"/>
      <c r="U39" s="14"/>
      <c r="V39" s="11"/>
      <c r="W39" s="11"/>
      <c r="X39" s="11"/>
    </row>
    <row r="40" spans="3:24" x14ac:dyDescent="0.25">
      <c r="C40">
        <v>2</v>
      </c>
      <c r="D40" t="s">
        <v>50</v>
      </c>
      <c r="E40">
        <v>102</v>
      </c>
      <c r="F40" s="7">
        <v>14.13</v>
      </c>
      <c r="G40">
        <f t="shared" ref="G40:G69" si="24">ROUND(F40*10.764,0)</f>
        <v>152</v>
      </c>
      <c r="H40" s="16">
        <v>3000</v>
      </c>
      <c r="I40" s="16">
        <f t="shared" ref="I40:I69" si="25">H40*G40</f>
        <v>456000</v>
      </c>
      <c r="P40" s="11"/>
      <c r="Q40" s="11"/>
      <c r="R40" s="11"/>
      <c r="T40" s="11"/>
      <c r="U40" s="11"/>
      <c r="V40" s="11"/>
      <c r="W40" s="11"/>
      <c r="X40" s="11"/>
    </row>
    <row r="41" spans="3:24" x14ac:dyDescent="0.25">
      <c r="C41">
        <v>3</v>
      </c>
      <c r="D41" t="s">
        <v>50</v>
      </c>
      <c r="E41">
        <v>103</v>
      </c>
      <c r="F41" s="7">
        <v>13.2</v>
      </c>
      <c r="G41">
        <f t="shared" si="24"/>
        <v>142</v>
      </c>
      <c r="H41" s="16">
        <v>3000</v>
      </c>
      <c r="I41" s="16">
        <f t="shared" si="25"/>
        <v>426000</v>
      </c>
      <c r="J41" t="s">
        <v>26</v>
      </c>
      <c r="N41">
        <v>6074</v>
      </c>
      <c r="O41">
        <f>564.26*10.764</f>
        <v>6073.6946399999997</v>
      </c>
      <c r="P41" s="11"/>
      <c r="Q41" s="11"/>
      <c r="R41" s="11"/>
      <c r="T41" s="11"/>
      <c r="U41" s="11"/>
      <c r="V41" s="11"/>
      <c r="W41" s="11"/>
      <c r="X41" s="11"/>
    </row>
    <row r="42" spans="3:24" x14ac:dyDescent="0.25">
      <c r="C42">
        <v>4</v>
      </c>
      <c r="D42" t="s">
        <v>50</v>
      </c>
      <c r="E42">
        <v>104</v>
      </c>
      <c r="F42" s="7">
        <v>15.5</v>
      </c>
      <c r="G42">
        <f t="shared" si="24"/>
        <v>167</v>
      </c>
      <c r="H42" s="16">
        <v>3000</v>
      </c>
      <c r="I42" s="16">
        <f t="shared" si="25"/>
        <v>501000</v>
      </c>
      <c r="O42" s="16">
        <f>O41*25000</f>
        <v>151842366</v>
      </c>
      <c r="P42" s="11"/>
      <c r="Q42" s="11"/>
      <c r="R42" s="12" t="s">
        <v>33</v>
      </c>
      <c r="T42" s="12"/>
      <c r="U42" s="12"/>
      <c r="V42" s="11"/>
      <c r="W42" s="11"/>
      <c r="X42" s="11"/>
    </row>
    <row r="43" spans="3:24" x14ac:dyDescent="0.25">
      <c r="C43">
        <v>5</v>
      </c>
      <c r="D43" t="s">
        <v>50</v>
      </c>
      <c r="E43" s="22" t="s">
        <v>51</v>
      </c>
      <c r="F43" s="7">
        <v>11.34</v>
      </c>
      <c r="G43">
        <f t="shared" si="24"/>
        <v>122</v>
      </c>
      <c r="H43" s="16">
        <v>3000</v>
      </c>
      <c r="I43" s="16">
        <f t="shared" si="25"/>
        <v>366000</v>
      </c>
      <c r="P43" s="11"/>
      <c r="Q43" s="11"/>
      <c r="R43" s="11"/>
      <c r="T43" s="11"/>
      <c r="U43" s="11"/>
      <c r="V43" s="11"/>
      <c r="W43" s="11"/>
      <c r="X43" s="11"/>
    </row>
    <row r="44" spans="3:24" x14ac:dyDescent="0.25">
      <c r="C44">
        <v>6</v>
      </c>
      <c r="D44" t="s">
        <v>50</v>
      </c>
      <c r="E44">
        <v>105</v>
      </c>
      <c r="F44" s="7">
        <v>14.86</v>
      </c>
      <c r="G44">
        <f t="shared" si="24"/>
        <v>160</v>
      </c>
      <c r="H44" s="16">
        <v>3000</v>
      </c>
      <c r="I44" s="16">
        <f t="shared" si="25"/>
        <v>480000</v>
      </c>
      <c r="P44" s="11"/>
      <c r="Q44" s="11"/>
      <c r="R44" s="11"/>
      <c r="T44" s="11"/>
      <c r="U44" s="11"/>
      <c r="V44" s="11"/>
      <c r="W44" s="11"/>
      <c r="X44" s="11"/>
    </row>
    <row r="45" spans="3:24" x14ac:dyDescent="0.25">
      <c r="C45">
        <v>7</v>
      </c>
      <c r="D45" t="s">
        <v>50</v>
      </c>
      <c r="E45">
        <v>106</v>
      </c>
      <c r="F45" s="7">
        <v>13.94</v>
      </c>
      <c r="G45">
        <f t="shared" si="24"/>
        <v>150</v>
      </c>
      <c r="H45" s="16">
        <v>3000</v>
      </c>
      <c r="I45" s="16">
        <f t="shared" si="25"/>
        <v>450000</v>
      </c>
      <c r="P45" s="11"/>
      <c r="Q45" s="11"/>
      <c r="R45" s="11"/>
      <c r="T45" s="11"/>
      <c r="U45" s="11"/>
      <c r="V45" s="11"/>
      <c r="W45" s="11"/>
      <c r="X45" s="11"/>
    </row>
    <row r="46" spans="3:24" x14ac:dyDescent="0.25">
      <c r="C46">
        <v>8</v>
      </c>
      <c r="D46" t="s">
        <v>50</v>
      </c>
      <c r="E46">
        <v>107</v>
      </c>
      <c r="F46" s="7">
        <v>13</v>
      </c>
      <c r="G46">
        <f t="shared" si="24"/>
        <v>140</v>
      </c>
      <c r="H46" s="16">
        <v>3000</v>
      </c>
      <c r="I46" s="16">
        <f t="shared" si="25"/>
        <v>420000</v>
      </c>
      <c r="J46" t="s">
        <v>21</v>
      </c>
      <c r="P46" s="11"/>
      <c r="Q46" s="11" t="s">
        <v>42</v>
      </c>
      <c r="R46" s="11"/>
      <c r="S46" s="6"/>
      <c r="T46" s="11"/>
      <c r="U46" s="11"/>
      <c r="V46" s="11"/>
      <c r="W46" s="11"/>
      <c r="X46" s="11"/>
    </row>
    <row r="47" spans="3:24" x14ac:dyDescent="0.25">
      <c r="C47">
        <v>9</v>
      </c>
      <c r="D47" t="s">
        <v>50</v>
      </c>
      <c r="E47">
        <v>108</v>
      </c>
      <c r="F47" s="7">
        <v>11.7</v>
      </c>
      <c r="G47">
        <f t="shared" si="24"/>
        <v>126</v>
      </c>
      <c r="H47" s="16">
        <v>3000</v>
      </c>
      <c r="I47" s="16">
        <f t="shared" si="25"/>
        <v>378000</v>
      </c>
      <c r="J47" t="s">
        <v>22</v>
      </c>
      <c r="N47" s="16">
        <v>98300000</v>
      </c>
      <c r="P47" s="11"/>
      <c r="Q47" s="11"/>
      <c r="R47" s="11"/>
      <c r="S47" s="6"/>
      <c r="T47" s="11"/>
      <c r="U47" s="11"/>
      <c r="V47" s="11"/>
      <c r="W47" s="11"/>
      <c r="X47" s="11"/>
    </row>
    <row r="48" spans="3:24" x14ac:dyDescent="0.25">
      <c r="C48">
        <v>10</v>
      </c>
      <c r="D48" t="s">
        <v>50</v>
      </c>
      <c r="E48">
        <v>109</v>
      </c>
      <c r="F48" s="7">
        <v>17.75</v>
      </c>
      <c r="G48">
        <f t="shared" si="24"/>
        <v>191</v>
      </c>
      <c r="H48" s="16">
        <v>3000</v>
      </c>
      <c r="I48" s="16">
        <f t="shared" si="25"/>
        <v>573000</v>
      </c>
      <c r="J48" t="s">
        <v>23</v>
      </c>
      <c r="N48" s="16">
        <v>4915000</v>
      </c>
      <c r="Q48" s="11"/>
      <c r="R48" s="11"/>
    </row>
    <row r="49" spans="3:20" x14ac:dyDescent="0.25">
      <c r="C49">
        <v>11</v>
      </c>
      <c r="D49" t="s">
        <v>50</v>
      </c>
      <c r="E49" s="22" t="s">
        <v>52</v>
      </c>
      <c r="F49" s="7">
        <v>17.2</v>
      </c>
      <c r="G49">
        <f t="shared" si="24"/>
        <v>185</v>
      </c>
      <c r="H49" s="16">
        <v>3000</v>
      </c>
      <c r="I49" s="16">
        <f t="shared" si="25"/>
        <v>555000</v>
      </c>
      <c r="J49" t="s">
        <v>24</v>
      </c>
      <c r="N49" s="16">
        <v>30000</v>
      </c>
      <c r="Q49" s="11"/>
      <c r="R49" s="11"/>
      <c r="T49" s="6"/>
    </row>
    <row r="50" spans="3:20" x14ac:dyDescent="0.25">
      <c r="F50" s="19">
        <f>SUM(F39:F49)</f>
        <v>156.74</v>
      </c>
      <c r="H50" s="16"/>
      <c r="I50" s="16">
        <f t="shared" si="25"/>
        <v>0</v>
      </c>
      <c r="N50" s="16"/>
      <c r="Q50" s="11"/>
      <c r="R50" s="11"/>
      <c r="T50" s="6"/>
    </row>
    <row r="51" spans="3:20" x14ac:dyDescent="0.25">
      <c r="C51">
        <v>12</v>
      </c>
      <c r="D51" t="s">
        <v>53</v>
      </c>
      <c r="E51">
        <v>201</v>
      </c>
      <c r="F51" s="7">
        <v>14.12</v>
      </c>
      <c r="G51">
        <f t="shared" si="24"/>
        <v>152</v>
      </c>
      <c r="H51" s="16">
        <v>3000</v>
      </c>
      <c r="I51" s="16">
        <f t="shared" si="25"/>
        <v>456000</v>
      </c>
      <c r="N51" s="16">
        <f>SUM(N47:N49)</f>
        <v>103245000</v>
      </c>
      <c r="P51" s="11"/>
      <c r="Q51" s="11"/>
      <c r="R51" s="11"/>
      <c r="S51" s="6"/>
    </row>
    <row r="52" spans="3:20" x14ac:dyDescent="0.25">
      <c r="C52">
        <v>13</v>
      </c>
      <c r="D52" t="s">
        <v>53</v>
      </c>
      <c r="E52">
        <v>202</v>
      </c>
      <c r="F52" s="7">
        <v>14.13</v>
      </c>
      <c r="G52">
        <f t="shared" si="24"/>
        <v>152</v>
      </c>
      <c r="H52" s="16">
        <v>3000</v>
      </c>
      <c r="I52" s="16">
        <f t="shared" si="25"/>
        <v>456000</v>
      </c>
      <c r="J52" t="s">
        <v>25</v>
      </c>
      <c r="N52" s="16">
        <v>98283000</v>
      </c>
    </row>
    <row r="53" spans="3:20" x14ac:dyDescent="0.25">
      <c r="C53">
        <v>14</v>
      </c>
      <c r="D53" t="s">
        <v>53</v>
      </c>
      <c r="E53">
        <v>203</v>
      </c>
      <c r="F53" s="7">
        <v>13.2</v>
      </c>
      <c r="G53">
        <f t="shared" si="24"/>
        <v>142</v>
      </c>
      <c r="H53" s="16">
        <v>3000</v>
      </c>
      <c r="I53" s="16">
        <f t="shared" si="25"/>
        <v>426000</v>
      </c>
    </row>
    <row r="54" spans="3:20" x14ac:dyDescent="0.25">
      <c r="C54">
        <v>15</v>
      </c>
      <c r="D54" t="s">
        <v>53</v>
      </c>
      <c r="E54">
        <v>204</v>
      </c>
      <c r="F54" s="7">
        <v>15.5</v>
      </c>
      <c r="G54">
        <f t="shared" si="24"/>
        <v>167</v>
      </c>
      <c r="H54" s="16">
        <v>3000</v>
      </c>
      <c r="I54" s="16">
        <f t="shared" si="25"/>
        <v>501000</v>
      </c>
    </row>
    <row r="55" spans="3:20" x14ac:dyDescent="0.25">
      <c r="C55">
        <v>16</v>
      </c>
      <c r="D55" t="s">
        <v>53</v>
      </c>
      <c r="E55" s="22" t="s">
        <v>54</v>
      </c>
      <c r="F55" s="7">
        <v>11.34</v>
      </c>
      <c r="G55">
        <f t="shared" si="24"/>
        <v>122</v>
      </c>
      <c r="H55" s="16">
        <v>3000</v>
      </c>
      <c r="I55" s="16">
        <f t="shared" si="25"/>
        <v>366000</v>
      </c>
    </row>
    <row r="56" spans="3:20" x14ac:dyDescent="0.25">
      <c r="C56">
        <v>17</v>
      </c>
      <c r="D56" t="s">
        <v>53</v>
      </c>
      <c r="E56">
        <v>205</v>
      </c>
      <c r="F56" s="7">
        <v>14.86</v>
      </c>
      <c r="G56">
        <f t="shared" si="24"/>
        <v>160</v>
      </c>
      <c r="H56" s="16">
        <v>3000</v>
      </c>
      <c r="I56" s="16">
        <f t="shared" si="25"/>
        <v>480000</v>
      </c>
    </row>
    <row r="57" spans="3:20" x14ac:dyDescent="0.25">
      <c r="C57">
        <v>18</v>
      </c>
      <c r="D57" t="s">
        <v>53</v>
      </c>
      <c r="E57">
        <v>206</v>
      </c>
      <c r="F57" s="7">
        <v>13.94</v>
      </c>
      <c r="G57">
        <f t="shared" si="24"/>
        <v>150</v>
      </c>
      <c r="H57" s="16">
        <v>3000</v>
      </c>
      <c r="I57" s="16">
        <f t="shared" si="25"/>
        <v>450000</v>
      </c>
    </row>
    <row r="58" spans="3:20" x14ac:dyDescent="0.25">
      <c r="C58">
        <v>19</v>
      </c>
      <c r="D58" t="s">
        <v>53</v>
      </c>
      <c r="E58">
        <v>207</v>
      </c>
      <c r="F58" s="7">
        <v>13</v>
      </c>
      <c r="G58">
        <f t="shared" si="24"/>
        <v>140</v>
      </c>
      <c r="H58" s="16">
        <v>3000</v>
      </c>
      <c r="I58" s="16">
        <f t="shared" si="25"/>
        <v>420000</v>
      </c>
    </row>
    <row r="59" spans="3:20" x14ac:dyDescent="0.25">
      <c r="C59">
        <v>20</v>
      </c>
      <c r="D59" t="s">
        <v>53</v>
      </c>
      <c r="E59">
        <v>208</v>
      </c>
      <c r="F59" s="7">
        <v>11.7</v>
      </c>
      <c r="G59">
        <f t="shared" si="24"/>
        <v>126</v>
      </c>
      <c r="H59" s="16">
        <v>3000</v>
      </c>
      <c r="I59" s="16">
        <f t="shared" si="25"/>
        <v>378000</v>
      </c>
    </row>
    <row r="60" spans="3:20" x14ac:dyDescent="0.25">
      <c r="C60">
        <v>21</v>
      </c>
      <c r="D60" t="s">
        <v>53</v>
      </c>
      <c r="E60">
        <v>209</v>
      </c>
      <c r="F60" s="7">
        <v>17.75</v>
      </c>
      <c r="G60">
        <f t="shared" si="24"/>
        <v>191</v>
      </c>
      <c r="H60" s="16">
        <v>3000</v>
      </c>
      <c r="I60" s="16">
        <f t="shared" si="25"/>
        <v>573000</v>
      </c>
    </row>
    <row r="61" spans="3:20" x14ac:dyDescent="0.25">
      <c r="C61">
        <v>22</v>
      </c>
      <c r="D61" t="s">
        <v>53</v>
      </c>
      <c r="E61" s="22" t="s">
        <v>55</v>
      </c>
      <c r="F61" s="7">
        <v>17.2</v>
      </c>
      <c r="G61">
        <f t="shared" si="24"/>
        <v>185</v>
      </c>
      <c r="H61" s="16">
        <v>3000</v>
      </c>
      <c r="I61" s="16">
        <f t="shared" si="25"/>
        <v>555000</v>
      </c>
    </row>
    <row r="62" spans="3:20" x14ac:dyDescent="0.25">
      <c r="F62" s="19">
        <f>SUM(F51:F61)</f>
        <v>156.74</v>
      </c>
      <c r="H62" s="16"/>
      <c r="I62" s="16">
        <f t="shared" si="25"/>
        <v>0</v>
      </c>
    </row>
    <row r="63" spans="3:20" x14ac:dyDescent="0.25">
      <c r="C63">
        <v>23</v>
      </c>
      <c r="D63" t="s">
        <v>56</v>
      </c>
      <c r="E63">
        <v>303</v>
      </c>
      <c r="F63" s="7">
        <v>13.2</v>
      </c>
      <c r="G63">
        <f t="shared" si="24"/>
        <v>142</v>
      </c>
      <c r="H63" s="16">
        <v>3000</v>
      </c>
      <c r="I63" s="16">
        <f t="shared" si="25"/>
        <v>426000</v>
      </c>
    </row>
    <row r="64" spans="3:20" x14ac:dyDescent="0.25">
      <c r="C64">
        <v>24</v>
      </c>
      <c r="D64" t="s">
        <v>56</v>
      </c>
      <c r="E64">
        <v>304</v>
      </c>
      <c r="F64" s="7">
        <v>15.1</v>
      </c>
      <c r="G64">
        <f t="shared" si="24"/>
        <v>163</v>
      </c>
      <c r="H64" s="16">
        <v>3000</v>
      </c>
      <c r="I64" s="16">
        <f t="shared" si="25"/>
        <v>489000</v>
      </c>
    </row>
    <row r="65" spans="3:9" x14ac:dyDescent="0.25">
      <c r="C65">
        <v>25</v>
      </c>
      <c r="D65" t="s">
        <v>56</v>
      </c>
      <c r="E65" s="22" t="s">
        <v>57</v>
      </c>
      <c r="F65" s="7">
        <v>11.34</v>
      </c>
      <c r="G65">
        <f t="shared" si="24"/>
        <v>122</v>
      </c>
      <c r="H65" s="16">
        <v>3000</v>
      </c>
      <c r="I65" s="16">
        <f t="shared" si="25"/>
        <v>366000</v>
      </c>
    </row>
    <row r="66" spans="3:9" x14ac:dyDescent="0.25">
      <c r="C66">
        <v>26</v>
      </c>
      <c r="D66" t="s">
        <v>56</v>
      </c>
      <c r="E66">
        <v>307</v>
      </c>
      <c r="F66" s="7">
        <v>13</v>
      </c>
      <c r="G66">
        <f t="shared" si="24"/>
        <v>140</v>
      </c>
      <c r="H66" s="16">
        <v>3000</v>
      </c>
      <c r="I66" s="16">
        <f t="shared" si="25"/>
        <v>420000</v>
      </c>
    </row>
    <row r="67" spans="3:9" x14ac:dyDescent="0.25">
      <c r="C67">
        <v>27</v>
      </c>
      <c r="D67" t="s">
        <v>56</v>
      </c>
      <c r="E67">
        <v>308</v>
      </c>
      <c r="F67" s="7">
        <v>11.7</v>
      </c>
      <c r="G67">
        <f t="shared" si="24"/>
        <v>126</v>
      </c>
      <c r="H67" s="16">
        <v>3000</v>
      </c>
      <c r="I67" s="16">
        <f t="shared" si="25"/>
        <v>378000</v>
      </c>
    </row>
    <row r="68" spans="3:9" x14ac:dyDescent="0.25">
      <c r="C68">
        <v>28</v>
      </c>
      <c r="D68" t="s">
        <v>56</v>
      </c>
      <c r="E68">
        <v>309</v>
      </c>
      <c r="F68" s="7">
        <v>17.75</v>
      </c>
      <c r="G68">
        <f t="shared" si="24"/>
        <v>191</v>
      </c>
      <c r="H68" s="16">
        <v>3000</v>
      </c>
      <c r="I68" s="16">
        <f t="shared" si="25"/>
        <v>573000</v>
      </c>
    </row>
    <row r="69" spans="3:9" x14ac:dyDescent="0.25">
      <c r="C69">
        <v>29</v>
      </c>
      <c r="D69" t="s">
        <v>56</v>
      </c>
      <c r="E69" s="22" t="s">
        <v>58</v>
      </c>
      <c r="F69" s="7">
        <v>17.2</v>
      </c>
      <c r="G69">
        <f t="shared" si="24"/>
        <v>185</v>
      </c>
      <c r="H69" s="16">
        <v>3000</v>
      </c>
      <c r="I69" s="16">
        <f t="shared" si="25"/>
        <v>555000</v>
      </c>
    </row>
    <row r="70" spans="3:9" x14ac:dyDescent="0.25">
      <c r="F70" s="19">
        <f>SUM(F63:F69)</f>
        <v>99.29</v>
      </c>
      <c r="H70" s="16"/>
      <c r="I70" s="28">
        <f>SUM(I39:I69)</f>
        <v>13329000</v>
      </c>
    </row>
    <row r="71" spans="3:9" ht="30" customHeight="1" x14ac:dyDescent="0.25">
      <c r="C71" s="30" t="s">
        <v>59</v>
      </c>
      <c r="D71" s="30"/>
      <c r="E71" s="30"/>
      <c r="F71" s="7">
        <v>57.54</v>
      </c>
    </row>
    <row r="72" spans="3:9" x14ac:dyDescent="0.25">
      <c r="F72" s="19">
        <f>F71+F70</f>
        <v>156.83000000000001</v>
      </c>
    </row>
    <row r="73" spans="3:9" x14ac:dyDescent="0.25">
      <c r="E73" s="6" t="s">
        <v>61</v>
      </c>
      <c r="F73" s="19">
        <f>F72+F62+F50</f>
        <v>470.31000000000006</v>
      </c>
    </row>
    <row r="74" spans="3:9" x14ac:dyDescent="0.25">
      <c r="E74" s="6" t="s">
        <v>62</v>
      </c>
      <c r="F74" s="19">
        <f>F73*1.2</f>
        <v>564.37200000000007</v>
      </c>
    </row>
  </sheetData>
  <mergeCells count="1">
    <mergeCell ref="C71:E7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2025-03-12T08:42:30Z</dcterms:modified>
</cp:coreProperties>
</file>