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Private\Shweta Sharma\SBS Health Care Service\Office No. 203\"/>
    </mc:Choice>
  </mc:AlternateContent>
  <xr:revisionPtr revIDLastSave="0" documentId="13_ncr:1_{81515273-4B22-4318-8115-17D3BA1C4694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Office 203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C28" i="23" l="1"/>
  <c r="I3" i="23"/>
  <c r="R142" i="45"/>
  <c r="T271" i="45"/>
  <c r="R9" i="4"/>
  <c r="U9" i="4" s="1"/>
  <c r="P9" i="4"/>
  <c r="T9" i="4" s="1"/>
  <c r="R8" i="4"/>
  <c r="U8" i="4" s="1"/>
  <c r="P8" i="4"/>
  <c r="T8" i="4" s="1"/>
  <c r="R7" i="4"/>
  <c r="U7" i="4" s="1"/>
  <c r="P7" i="4"/>
  <c r="T7" i="4" s="1"/>
  <c r="R6" i="4"/>
  <c r="U6" i="4" s="1"/>
  <c r="P6" i="4"/>
  <c r="T6" i="4" s="1"/>
  <c r="R5" i="4"/>
  <c r="U5" i="4" s="1"/>
  <c r="P5" i="4"/>
  <c r="T5" i="4" s="1"/>
  <c r="R4" i="4"/>
  <c r="U4" i="4" s="1"/>
  <c r="P4" i="4"/>
  <c r="T4" i="4" s="1"/>
  <c r="R3" i="4"/>
  <c r="U3" i="4" s="1"/>
  <c r="P3" i="4"/>
  <c r="T3" i="4" s="1"/>
  <c r="R2" i="4"/>
  <c r="U2" i="4" s="1"/>
  <c r="P2" i="4"/>
  <c r="T2" i="4" s="1"/>
  <c r="C12" i="4"/>
  <c r="C13" i="4"/>
  <c r="C11" i="4"/>
  <c r="C10" i="4"/>
  <c r="C8" i="4"/>
  <c r="C4" i="4"/>
  <c r="C5" i="4"/>
  <c r="C6" i="4"/>
  <c r="C7" i="4"/>
  <c r="C3" i="4"/>
  <c r="C2" i="4"/>
  <c r="C20" i="23"/>
  <c r="C22" i="23" l="1"/>
  <c r="G14" i="23" l="1"/>
  <c r="F17" i="23"/>
  <c r="F15" i="23"/>
  <c r="F16" i="23" s="1"/>
  <c r="H24" i="23" l="1"/>
  <c r="H19" i="23"/>
  <c r="F24" i="23"/>
  <c r="F25" i="23" s="1"/>
  <c r="F19" i="23"/>
  <c r="G8" i="4"/>
  <c r="G10" i="4"/>
  <c r="D26" i="23"/>
  <c r="I4" i="23"/>
  <c r="I9" i="23" s="1"/>
  <c r="J9" i="23" s="1"/>
  <c r="O10" i="4"/>
  <c r="O11" i="4"/>
  <c r="O12" i="4"/>
  <c r="D3" i="4"/>
  <c r="D4" i="4"/>
  <c r="D5" i="4"/>
  <c r="D6" i="4"/>
  <c r="D7" i="4"/>
  <c r="D8" i="4"/>
  <c r="D10" i="4"/>
  <c r="G11" i="4"/>
  <c r="D2" i="4"/>
  <c r="D2" i="25"/>
  <c r="C14" i="4"/>
  <c r="H25" i="23" l="1"/>
  <c r="Q11" i="4"/>
  <c r="Q12" i="4"/>
  <c r="Q10" i="4"/>
  <c r="F6" i="4"/>
  <c r="F5" i="4"/>
  <c r="F3" i="4"/>
  <c r="G7" i="4"/>
  <c r="C15" i="4"/>
  <c r="F4" i="4"/>
  <c r="F2" i="4"/>
  <c r="S10" i="4" l="1"/>
  <c r="G4" i="4" l="1"/>
  <c r="G5" i="4"/>
  <c r="G6" i="4"/>
  <c r="G3" i="4"/>
  <c r="G2" i="4"/>
  <c r="D11" i="4"/>
  <c r="D12" i="4"/>
  <c r="H7" i="4" l="1"/>
  <c r="C26" i="23" l="1"/>
  <c r="C16" i="4" l="1"/>
  <c r="G25" i="4"/>
  <c r="G33" i="4" s="1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7" i="23" l="1"/>
  <c r="C8" i="23"/>
  <c r="C6" i="23"/>
  <c r="C10" i="23" l="1"/>
  <c r="C11" i="23" s="1"/>
  <c r="C12" i="23" s="1"/>
  <c r="C13" i="23" s="1"/>
  <c r="C16" i="23" l="1"/>
  <c r="C19" i="23" s="1"/>
  <c r="C23" i="23" l="1"/>
  <c r="C24" i="23"/>
  <c r="H36" i="23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2" i="4"/>
  <c r="F12" i="4"/>
  <c r="H12" i="4" s="1"/>
  <c r="F8" i="4"/>
  <c r="F11" i="4"/>
  <c r="H11" i="4" s="1"/>
  <c r="F7" i="4"/>
  <c r="G13" i="4"/>
  <c r="F13" i="4"/>
  <c r="H13" i="4" s="1"/>
  <c r="G14" i="4"/>
  <c r="F14" i="4"/>
  <c r="H14" i="4"/>
  <c r="H8" i="4" l="1"/>
  <c r="D9" i="4" l="1"/>
  <c r="G9" i="4"/>
  <c r="B9" i="4"/>
  <c r="F9" i="4" s="1"/>
  <c r="H9" i="4" s="1"/>
</calcChain>
</file>

<file path=xl/sharedStrings.xml><?xml version="1.0" encoding="utf-8"?>
<sst xmlns="http://schemas.openxmlformats.org/spreadsheetml/2006/main" count="118" uniqueCount="89">
  <si>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</si>
  <si>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</si>
  <si>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</si>
  <si>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</si>
  <si>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</si>
  <si>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</si>
  <si>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</si>
  <si>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</si>
  <si>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</si>
  <si>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</si>
  <si>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</si>
  <si>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</si>
  <si>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</si>
  <si>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</si>
  <si>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</si>
  <si>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</si>
  <si>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</si>
  <si>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</si>
  <si>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</si>
  <si>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</si>
  <si>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</si>
  <si>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</si>
  <si>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</si>
  <si>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</si>
  <si>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</si>
  <si>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</si>
  <si>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</si>
  <si>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</si>
  <si>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</si>
  <si>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</si>
  <si>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</si>
  <si>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</si>
  <si>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</si>
  <si>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</si>
  <si>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</si>
  <si>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</si>
  <si>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</si>
  <si>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</si>
  <si>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</si>
  <si>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</si>
  <si>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</si>
  <si>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</si>
  <si>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</si>
  <si>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</si>
  <si>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</si>
  <si>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</si>
  <si>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</si>
  <si>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</si>
  <si>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</si>
  <si>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</si>
  <si>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</si>
  <si>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</si>
  <si>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</si>
  <si>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</si>
  <si>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</si>
  <si>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</si>
  <si>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</si>
  <si>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</si>
  <si>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</si>
  <si>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</si>
  <si>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</si>
  <si>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</si>
  <si>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</si>
  <si>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</si>
  <si>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</si>
  <si>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</si>
  <si>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</si>
  <si>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</si>
  <si>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</si>
  <si>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</si>
  <si>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</si>
  <si>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</si>
  <si>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Sq. M.</t>
  </si>
  <si>
    <t>SBS Health Care Service</t>
  </si>
  <si>
    <t>SVC -RSCB Wagle Estate - SBS Health Care Service - Commercial Office No. 203, 2nd Floor, Lodha SUpremes, Village - Mulgaon, Andheri East, Mumbai, 400093, State - Maharashtra, India</t>
  </si>
  <si>
    <t>SVC (RSCB Wagle Estate)</t>
  </si>
  <si>
    <t>page</t>
  </si>
  <si>
    <t>Office / Unit No</t>
  </si>
  <si>
    <t>Unit</t>
  </si>
  <si>
    <t xml:space="preserve">Office </t>
  </si>
  <si>
    <t>2nd Flr</t>
  </si>
  <si>
    <t>rate on BUA</t>
  </si>
  <si>
    <t>OC</t>
  </si>
  <si>
    <t>Office</t>
  </si>
  <si>
    <t xml:space="preserve">Interior </t>
  </si>
  <si>
    <t>Tot FMV</t>
  </si>
  <si>
    <t>Car paring</t>
  </si>
  <si>
    <t>Lead No. 14765</t>
  </si>
  <si>
    <t>Built up area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</si>
</sst>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3" fontId="16" fillId="0" borderId="8" xfId="1" applyFont="1" applyFill="1" applyBorder="1"/>
    <xf numFmtId="3" fontId="0" fillId="0" borderId="0" xfId="0" applyNumberFormat="1"/>
    <xf numFmtId="4" fontId="0" fillId="0" borderId="0" xfId="0" applyNumberForma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7" fillId="0" borderId="0" xfId="0" applyNumberFormat="1" applyFont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0" fillId="2" borderId="0" xfId="0" applyFill="1" applyAlignment="1">
      <alignment wrapText="1"/>
    </xf>
    <xf numFmtId="43" fontId="0" fillId="2" borderId="0" xfId="1" applyFont="1" applyFill="1"/>
    <xf numFmtId="4" fontId="0" fillId="2" borderId="0" xfId="0" applyNumberFormat="1" applyFill="1"/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0" fillId="2" borderId="0" xfId="0" applyNumberFormat="1" applyFill="1"/>
    <xf numFmtId="4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486779</xdr:colOff>
      <xdr:row>40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6D72FC-267A-B336-37B4-1F344DB01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92379" cy="7716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11</xdr:col>
      <xdr:colOff>161925</xdr:colOff>
      <xdr:row>83</xdr:row>
      <xdr:rowOff>153511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E2A2D6-4143-790E-9CEE-3905993C6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6867525" cy="7964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9</xdr:col>
      <xdr:colOff>515188</xdr:colOff>
      <xdr:row>127</xdr:row>
      <xdr:rowOff>182090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FAE4E1-2353-38A1-0721-061324375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383000"/>
          <a:ext cx="6001588" cy="7992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14</xdr:col>
      <xdr:colOff>306034</xdr:colOff>
      <xdr:row>172</xdr:row>
      <xdr:rowOff>1143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2C06CE-5704-2E03-BEE1-454321A2F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574500"/>
          <a:ext cx="8840434" cy="81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12</xdr:col>
      <xdr:colOff>343969</xdr:colOff>
      <xdr:row>217</xdr:row>
      <xdr:rowOff>134512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0B18F8-0E6A-9B2B-4EBB-F5152EB9E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147000"/>
          <a:ext cx="7659169" cy="832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12</xdr:col>
      <xdr:colOff>105811</xdr:colOff>
      <xdr:row>253</xdr:row>
      <xdr:rowOff>172378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929067-1679-2E5F-6066-5D9A3B721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719500"/>
          <a:ext cx="7421011" cy="66493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17</xdr:col>
      <xdr:colOff>553888</xdr:colOff>
      <xdr:row>299</xdr:row>
      <xdr:rowOff>1117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422B5BB-CBDE-A5C5-FEC1-A0A0AFD80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48958500"/>
          <a:ext cx="10307488" cy="8002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20159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3BC615-4101-E349-7B03-B55D074E2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44959" cy="81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439402</xdr:colOff>
      <xdr:row>87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759DC7-402B-53E8-A16B-010EBAD86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8973802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13</xdr:col>
      <xdr:colOff>67790</xdr:colOff>
      <xdr:row>132</xdr:row>
      <xdr:rowOff>20196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98793E-EE59-FE1C-2521-259D40977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54500"/>
          <a:ext cx="7992590" cy="82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14</xdr:col>
      <xdr:colOff>420350</xdr:colOff>
      <xdr:row>178</xdr:row>
      <xdr:rowOff>77407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EB862F-9CC3-754D-DDD1-C08BA2D1E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336500"/>
          <a:ext cx="8954750" cy="8649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14</xdr:col>
      <xdr:colOff>477508</xdr:colOff>
      <xdr:row>221</xdr:row>
      <xdr:rowOff>1117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E08FED-1574-99B9-ED7E-0F87C9A53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099500"/>
          <a:ext cx="9011908" cy="8002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14</xdr:col>
      <xdr:colOff>410823</xdr:colOff>
      <xdr:row>264</xdr:row>
      <xdr:rowOff>144012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BD6C251-E631-C2B5-C076-764A71C7E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291000"/>
          <a:ext cx="8945223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14</xdr:col>
      <xdr:colOff>458455</xdr:colOff>
      <xdr:row>310</xdr:row>
      <xdr:rowOff>20196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FDA7AA1-35F4-6A48-C764-E89E2CE4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0863500"/>
          <a:ext cx="8992855" cy="82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14</xdr:col>
      <xdr:colOff>353665</xdr:colOff>
      <xdr:row>353</xdr:row>
      <xdr:rowOff>96353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92596F-94CB-0BD6-2A8C-6444F1DE6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9436000"/>
          <a:ext cx="8888065" cy="7906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14</xdr:col>
      <xdr:colOff>458455</xdr:colOff>
      <xdr:row>398</xdr:row>
      <xdr:rowOff>20169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0247A9-70CB-CE66-34D0-201E11DB7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7818000"/>
          <a:ext cx="8992855" cy="8021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14</xdr:col>
      <xdr:colOff>477508</xdr:colOff>
      <xdr:row>440</xdr:row>
      <xdr:rowOff>163038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9C140B9-7721-789B-A46A-4910C3E8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6009500"/>
          <a:ext cx="9011908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13</xdr:col>
      <xdr:colOff>315475</xdr:colOff>
      <xdr:row>487</xdr:row>
      <xdr:rowOff>29749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EF9F437-E6BD-E570-0BBE-679153054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4391500"/>
          <a:ext cx="8240275" cy="8411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14</xdr:col>
      <xdr:colOff>496560</xdr:colOff>
      <xdr:row>527</xdr:row>
      <xdr:rowOff>162985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45A0328-3B46-8070-4728-902C1698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2964000"/>
          <a:ext cx="9030960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4" t="s">
        <v>43</v>
      </c>
      <c r="H2" s="115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7"/>
  <sheetViews>
    <sheetView tabSelected="1" topLeftCell="A7" zoomScale="130" zoomScaleNormal="130" workbookViewId="0">
      <selection activeCell="H26" sqref="H26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103"/>
    </row>
    <row r="2" spans="1:13" x14ac:dyDescent="0.25">
      <c r="A2" s="9"/>
      <c r="C2" s="99" t="s">
        <v>80</v>
      </c>
      <c r="D2" s="104"/>
      <c r="F2" s="5"/>
      <c r="G2" s="5"/>
      <c r="H2" s="99" t="s">
        <v>72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5">
        <f>C4+C5</f>
        <v>31000</v>
      </c>
      <c r="D3" s="106" t="s">
        <v>81</v>
      </c>
      <c r="F3" s="72" t="s">
        <v>66</v>
      </c>
      <c r="G3" s="84" t="s">
        <v>62</v>
      </c>
      <c r="H3" s="76">
        <v>66.430000000000007</v>
      </c>
      <c r="I3" s="74">
        <f>H3*10.764</f>
        <v>715.05252000000007</v>
      </c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05">
        <v>2800</v>
      </c>
      <c r="D4" s="107"/>
      <c r="F4" s="83"/>
      <c r="G4" s="84" t="s">
        <v>57</v>
      </c>
      <c r="H4" s="97">
        <v>73.09</v>
      </c>
      <c r="I4" s="74">
        <f>H4*10.764</f>
        <v>786.74076000000002</v>
      </c>
      <c r="J4" s="73"/>
      <c r="K4" s="3"/>
      <c r="L4" s="3"/>
    </row>
    <row r="5" spans="1:13" x14ac:dyDescent="0.25">
      <c r="A5" s="9" t="s">
        <v>10</v>
      </c>
      <c r="B5" s="11"/>
      <c r="C5" s="105">
        <v>28200</v>
      </c>
      <c r="D5" s="107"/>
      <c r="F5" s="5"/>
      <c r="G5" s="73"/>
      <c r="H5" s="73"/>
      <c r="I5" s="74"/>
    </row>
    <row r="6" spans="1:13" x14ac:dyDescent="0.25">
      <c r="A6" s="9" t="s">
        <v>11</v>
      </c>
      <c r="B6" s="11"/>
      <c r="C6" s="105">
        <f>C4</f>
        <v>2800</v>
      </c>
      <c r="D6" s="107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v>0</v>
      </c>
      <c r="D7" s="4"/>
      <c r="E7" s="3"/>
    </row>
    <row r="8" spans="1:13" x14ac:dyDescent="0.25">
      <c r="A8" s="9" t="s">
        <v>13</v>
      </c>
      <c r="B8" s="13"/>
      <c r="C8" s="4">
        <f>C9-C7</f>
        <v>60</v>
      </c>
      <c r="D8" s="84" t="s">
        <v>82</v>
      </c>
      <c r="E8" s="84">
        <v>2022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I9" s="71">
        <f>I4/1.1</f>
        <v>715.2188727272727</v>
      </c>
      <c r="J9">
        <f>I9*1.2</f>
        <v>858.26264727272724</v>
      </c>
      <c r="M9" s="71"/>
    </row>
    <row r="10" spans="1:13" ht="30" x14ac:dyDescent="0.25">
      <c r="A10" s="12" t="s">
        <v>15</v>
      </c>
      <c r="B10" s="13"/>
      <c r="C10" s="4">
        <f>90*C7/C9</f>
        <v>0</v>
      </c>
      <c r="D10" s="4"/>
      <c r="E10" s="5"/>
      <c r="F10" s="71"/>
      <c r="G10" s="71"/>
    </row>
    <row r="11" spans="1:13" x14ac:dyDescent="0.25">
      <c r="A11" s="9"/>
      <c r="B11" s="14"/>
      <c r="C11" s="108">
        <f>C10%</f>
        <v>0</v>
      </c>
      <c r="D11" s="108"/>
      <c r="E11" s="3"/>
    </row>
    <row r="12" spans="1:13" x14ac:dyDescent="0.25">
      <c r="A12" s="9" t="s">
        <v>16</v>
      </c>
      <c r="B12" s="11"/>
      <c r="C12" s="105">
        <f>C6*C11</f>
        <v>0</v>
      </c>
      <c r="D12" s="107"/>
      <c r="E12" s="73"/>
    </row>
    <row r="13" spans="1:13" x14ac:dyDescent="0.25">
      <c r="A13" s="9" t="s">
        <v>17</v>
      </c>
      <c r="B13" s="11"/>
      <c r="C13" s="105">
        <f>C6-C12</f>
        <v>2800</v>
      </c>
      <c r="D13" s="107"/>
      <c r="F13" s="6">
        <v>18500000</v>
      </c>
    </row>
    <row r="14" spans="1:13" x14ac:dyDescent="0.25">
      <c r="A14" s="9" t="s">
        <v>10</v>
      </c>
      <c r="B14" s="11"/>
      <c r="C14" s="105">
        <f>C5</f>
        <v>28200</v>
      </c>
      <c r="D14" s="107"/>
      <c r="F14" s="71">
        <v>660</v>
      </c>
      <c r="G14" s="71">
        <f>F13/F14</f>
        <v>28030.303030303032</v>
      </c>
      <c r="H14" s="4"/>
    </row>
    <row r="15" spans="1:13" x14ac:dyDescent="0.25">
      <c r="B15" s="11"/>
      <c r="C15" s="105"/>
      <c r="D15" s="107"/>
      <c r="F15">
        <f>F14*1.2</f>
        <v>792</v>
      </c>
      <c r="H15" s="4"/>
    </row>
    <row r="16" spans="1:13" x14ac:dyDescent="0.25">
      <c r="A16" s="15" t="s">
        <v>18</v>
      </c>
      <c r="B16" s="16"/>
      <c r="C16" s="106">
        <f>C14+C13</f>
        <v>31000</v>
      </c>
      <c r="D16" s="106"/>
      <c r="E16" s="31"/>
      <c r="F16" s="31">
        <f>F13/F15</f>
        <v>23358.585858585859</v>
      </c>
      <c r="H16" s="71"/>
    </row>
    <row r="17" spans="1:8" x14ac:dyDescent="0.25">
      <c r="B17" s="13"/>
      <c r="C17" s="4"/>
      <c r="D17" s="4"/>
      <c r="F17">
        <f>C18/1.1</f>
        <v>715.45454545454538</v>
      </c>
      <c r="H17" s="71"/>
    </row>
    <row r="18" spans="1:8" ht="16.5" x14ac:dyDescent="0.3">
      <c r="A18" s="15" t="s">
        <v>57</v>
      </c>
      <c r="B18" s="5"/>
      <c r="C18" s="109">
        <v>787</v>
      </c>
      <c r="D18" s="109"/>
      <c r="E18" s="94"/>
      <c r="F18">
        <v>1495</v>
      </c>
      <c r="H18" s="96">
        <v>732</v>
      </c>
    </row>
    <row r="19" spans="1:8" x14ac:dyDescent="0.25">
      <c r="A19" s="9"/>
      <c r="B19" s="4"/>
      <c r="C19" s="31">
        <f>C18*C16</f>
        <v>24397000</v>
      </c>
      <c r="D19" t="s">
        <v>41</v>
      </c>
      <c r="E19" s="95"/>
      <c r="F19">
        <f>F18*1.2</f>
        <v>1794</v>
      </c>
      <c r="H19" s="4">
        <f>H18*1.2</f>
        <v>878.4</v>
      </c>
    </row>
    <row r="20" spans="1:8" x14ac:dyDescent="0.25">
      <c r="A20" s="9"/>
      <c r="B20" s="4"/>
      <c r="C20" s="110">
        <f>715*4000</f>
        <v>2860000</v>
      </c>
      <c r="D20" t="s">
        <v>84</v>
      </c>
      <c r="E20" s="95"/>
      <c r="H20" s="4"/>
    </row>
    <row r="21" spans="1:8" x14ac:dyDescent="0.25">
      <c r="A21" s="9"/>
      <c r="B21" s="4"/>
      <c r="C21" s="111">
        <v>1000000</v>
      </c>
      <c r="D21" t="s">
        <v>86</v>
      </c>
      <c r="E21" s="95"/>
      <c r="H21" s="4"/>
    </row>
    <row r="22" spans="1:8" x14ac:dyDescent="0.25">
      <c r="A22" s="9"/>
      <c r="B22" s="4"/>
      <c r="C22" s="112">
        <f>C19+C20+C21</f>
        <v>28257000</v>
      </c>
      <c r="D22" s="4" t="s">
        <v>85</v>
      </c>
      <c r="E22" s="95"/>
      <c r="H22" s="4"/>
    </row>
    <row r="23" spans="1:8" x14ac:dyDescent="0.25">
      <c r="A23" s="9"/>
      <c r="B23" s="31"/>
      <c r="C23" s="112">
        <f>C22*0.9</f>
        <v>25431300</v>
      </c>
      <c r="D23" s="4" t="s">
        <v>19</v>
      </c>
      <c r="E23" s="75"/>
      <c r="F23" s="6">
        <v>26412</v>
      </c>
      <c r="H23" s="71">
        <v>32795</v>
      </c>
    </row>
    <row r="24" spans="1:8" x14ac:dyDescent="0.25">
      <c r="A24" s="9"/>
      <c r="C24" s="112">
        <f>C22*80%</f>
        <v>22605600</v>
      </c>
      <c r="D24" s="4" t="s">
        <v>20</v>
      </c>
      <c r="E24" s="75"/>
      <c r="F24" s="31">
        <f>F18*F23</f>
        <v>39485940</v>
      </c>
      <c r="H24">
        <f>H18*H23</f>
        <v>24005940</v>
      </c>
    </row>
    <row r="25" spans="1:8" x14ac:dyDescent="0.25">
      <c r="A25" s="9"/>
      <c r="E25" s="75"/>
      <c r="F25" s="31">
        <f>F24/F19</f>
        <v>22010</v>
      </c>
      <c r="H25">
        <f>H24/H19</f>
        <v>27329.166666666668</v>
      </c>
    </row>
    <row r="26" spans="1:8" x14ac:dyDescent="0.25">
      <c r="A26" s="17" t="s">
        <v>21</v>
      </c>
      <c r="B26" s="18"/>
      <c r="C26" s="113">
        <f>C4*D26</f>
        <v>2203600</v>
      </c>
      <c r="D26" s="113">
        <f>C18</f>
        <v>787</v>
      </c>
      <c r="E26" s="75"/>
    </row>
    <row r="27" spans="1:8" x14ac:dyDescent="0.25">
      <c r="A27" s="9" t="s">
        <v>22</v>
      </c>
      <c r="E27" s="3"/>
    </row>
    <row r="28" spans="1:8" x14ac:dyDescent="0.25">
      <c r="A28" s="19" t="s">
        <v>23</v>
      </c>
      <c r="B28" s="10"/>
      <c r="C28" s="31">
        <f>C22*0.03/12</f>
        <v>70642.5</v>
      </c>
      <c r="D28" s="31"/>
      <c r="E28" s="75"/>
    </row>
    <row r="29" spans="1:8" x14ac:dyDescent="0.25">
      <c r="C29" s="31"/>
      <c r="D29" s="31"/>
      <c r="F29" s="73" t="s">
        <v>87</v>
      </c>
    </row>
    <row r="30" spans="1:8" x14ac:dyDescent="0.25">
      <c r="A30" s="5" t="s">
        <v>74</v>
      </c>
      <c r="B30" s="5"/>
      <c r="C30" s="110"/>
      <c r="D30" s="110"/>
    </row>
    <row r="31" spans="1:8" x14ac:dyDescent="0.25">
      <c r="D31" s="71"/>
    </row>
    <row r="32" spans="1:8" x14ac:dyDescent="0.25">
      <c r="G32" s="3"/>
      <c r="H32" s="3"/>
    </row>
    <row r="33" spans="5:8" ht="18.75" x14ac:dyDescent="0.3">
      <c r="E33" s="116" t="s">
        <v>75</v>
      </c>
      <c r="F33" s="116"/>
      <c r="G33" s="3"/>
      <c r="H33" s="3"/>
    </row>
    <row r="34" spans="5:8" ht="18.75" x14ac:dyDescent="0.3">
      <c r="E34" s="116" t="s">
        <v>73</v>
      </c>
      <c r="F34" s="116"/>
      <c r="G34" s="3"/>
      <c r="H34" s="3"/>
    </row>
    <row r="35" spans="5:8" ht="18.75" x14ac:dyDescent="0.3">
      <c r="E35" s="98" t="s">
        <v>41</v>
      </c>
      <c r="F35" s="86"/>
      <c r="G35" s="3"/>
      <c r="H35" s="3"/>
    </row>
    <row r="36" spans="5:8" ht="18.75" x14ac:dyDescent="0.3">
      <c r="E36" s="86" t="s">
        <v>19</v>
      </c>
      <c r="F36" s="86"/>
      <c r="G36" s="3"/>
      <c r="H36" s="75">
        <f>F35*80</f>
        <v>0</v>
      </c>
    </row>
    <row r="37" spans="5:8" ht="18.75" x14ac:dyDescent="0.3">
      <c r="E37" s="86" t="s">
        <v>20</v>
      </c>
      <c r="F37" s="86"/>
      <c r="G37" s="3"/>
      <c r="H37" s="3"/>
    </row>
    <row r="38" spans="5:8" x14ac:dyDescent="0.25">
      <c r="E38" s="3"/>
      <c r="F38" s="3"/>
      <c r="G38" s="3"/>
      <c r="H38" s="3"/>
    </row>
    <row r="39" spans="5:8" x14ac:dyDescent="0.25">
      <c r="E39" s="3"/>
      <c r="F39" s="3"/>
      <c r="G39" s="3"/>
      <c r="H39" s="3"/>
    </row>
    <row r="40" spans="5:8" x14ac:dyDescent="0.25">
      <c r="E40" s="3"/>
      <c r="F40" s="3"/>
      <c r="G40" s="3"/>
      <c r="H40" s="3"/>
    </row>
    <row r="41" spans="5:8" x14ac:dyDescent="0.25">
      <c r="E41" s="3"/>
      <c r="F41" s="3"/>
      <c r="G41" s="3"/>
      <c r="H41" s="3"/>
    </row>
    <row r="49" spans="1:1" x14ac:dyDescent="0.25">
      <c r="A49" s="20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66" spans="1:1" ht="15.75" x14ac:dyDescent="0.25">
      <c r="A66" s="21"/>
    </row>
    <row r="67" spans="1:1" ht="15.75" x14ac:dyDescent="0.25">
      <c r="A67" s="21"/>
    </row>
    <row r="68" spans="1:1" ht="15.75" x14ac:dyDescent="0.25">
      <c r="A68" s="21"/>
    </row>
    <row r="87" spans="3:3" x14ac:dyDescent="0.25">
      <c r="C87">
        <f>C86*C85</f>
        <v>0</v>
      </c>
    </row>
  </sheetData>
  <mergeCells count="2">
    <mergeCell ref="E33:F33"/>
    <mergeCell ref="E34:F3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55"/>
  <sheetViews>
    <sheetView topLeftCell="F1" zoomScaleNormal="100" workbookViewId="0">
      <selection activeCell="U17" sqref="U17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7" width="12.85546875" customWidth="1"/>
    <col min="18" max="18" width="20.140625" customWidth="1"/>
    <col min="19" max="19" width="18.42578125" customWidth="1"/>
    <col min="20" max="20" width="16.140625" customWidth="1"/>
    <col min="21" max="21" width="13.85546875" customWidth="1"/>
    <col min="22" max="22" width="8.85546875" customWidth="1"/>
    <col min="23" max="23" width="13.5703125" customWidth="1"/>
    <col min="29" max="29" width="10.42578125" bestFit="1" customWidth="1"/>
    <col min="33" max="33" width="10.42578125" bestFit="1" customWidth="1"/>
  </cols>
  <sheetData>
    <row r="1" spans="1:33" s="1" customFormat="1" ht="60" x14ac:dyDescent="0.25">
      <c r="A1" s="1" t="s">
        <v>0</v>
      </c>
      <c r="B1" s="1" t="s">
        <v>3</v>
      </c>
      <c r="C1" s="1" t="s">
        <v>88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00" t="s">
        <v>77</v>
      </c>
      <c r="O1" s="1" t="s">
        <v>62</v>
      </c>
      <c r="Q1" s="1" t="s">
        <v>71</v>
      </c>
      <c r="R1" s="1" t="s">
        <v>1</v>
      </c>
      <c r="S1" s="1" t="s">
        <v>68</v>
      </c>
      <c r="T1" s="1" t="s">
        <v>67</v>
      </c>
      <c r="V1" s="1" t="s">
        <v>37</v>
      </c>
      <c r="W1" s="2"/>
      <c r="X1" s="2"/>
      <c r="Y1" s="2"/>
      <c r="Z1" s="2"/>
    </row>
    <row r="2" spans="1:33" x14ac:dyDescent="0.25">
      <c r="B2">
        <v>805</v>
      </c>
      <c r="C2">
        <f>B2*1.1</f>
        <v>885.50000000000011</v>
      </c>
      <c r="D2" s="88">
        <f>C2*1.2</f>
        <v>1062.6000000000001</v>
      </c>
      <c r="E2" s="88">
        <v>29000000</v>
      </c>
      <c r="F2" s="88">
        <f>E2/B2</f>
        <v>36024.844720496898</v>
      </c>
      <c r="G2" s="101">
        <f>E2/C2</f>
        <v>32749.858836815354</v>
      </c>
      <c r="H2">
        <f>E2/D2</f>
        <v>27291.549030679464</v>
      </c>
      <c r="I2">
        <v>7</v>
      </c>
      <c r="J2">
        <v>701</v>
      </c>
      <c r="N2" t="s">
        <v>79</v>
      </c>
      <c r="P2" s="87">
        <f>R2/1.2</f>
        <v>16266.646500000001</v>
      </c>
      <c r="Q2" s="87">
        <v>1813.45</v>
      </c>
      <c r="R2" s="88">
        <f>Q2*10.764</f>
        <v>19519.9758</v>
      </c>
      <c r="S2" s="88">
        <v>256031040</v>
      </c>
      <c r="T2" s="88">
        <f>S2/P2</f>
        <v>15739.632628028156</v>
      </c>
      <c r="U2" s="88">
        <f t="shared" ref="U2:U9" si="0">S2/R2</f>
        <v>13116.360523356796</v>
      </c>
      <c r="V2" s="88"/>
      <c r="W2" s="88">
        <v>2024</v>
      </c>
      <c r="X2" s="3"/>
      <c r="Y2" s="3"/>
      <c r="Z2" s="3"/>
      <c r="AC2" s="33"/>
    </row>
    <row r="3" spans="1:33" x14ac:dyDescent="0.25">
      <c r="B3" s="92">
        <v>964</v>
      </c>
      <c r="C3">
        <f>B3*1.1</f>
        <v>1060.4000000000001</v>
      </c>
      <c r="D3" s="88">
        <f t="shared" ref="D3" si="1">C3*1.2</f>
        <v>1272.48</v>
      </c>
      <c r="E3" s="88">
        <v>26500000</v>
      </c>
      <c r="F3" s="88">
        <f t="shared" ref="F3:F6" si="2">E3/B3</f>
        <v>27489.626556016596</v>
      </c>
      <c r="G3" s="77">
        <f t="shared" ref="G3:G11" si="3">E3/C3</f>
        <v>24990.569596378722</v>
      </c>
      <c r="H3">
        <f t="shared" ref="H3:H7" si="4">E3/D3</f>
        <v>20825.474663648936</v>
      </c>
      <c r="I3">
        <v>4</v>
      </c>
      <c r="J3">
        <v>419</v>
      </c>
      <c r="N3" t="s">
        <v>78</v>
      </c>
      <c r="P3" s="87">
        <f t="shared" ref="P3:P6" si="5">R3/1.2</f>
        <v>1408.29</v>
      </c>
      <c r="Q3" s="87">
        <v>157</v>
      </c>
      <c r="R3" s="88">
        <f>Q3*10.764</f>
        <v>1689.9479999999999</v>
      </c>
      <c r="S3" s="88">
        <v>33733069</v>
      </c>
      <c r="T3" s="88">
        <f t="shared" ref="T3" si="6">S3/P3</f>
        <v>23953.212051495077</v>
      </c>
      <c r="U3" s="88">
        <f t="shared" si="0"/>
        <v>19961.010042912563</v>
      </c>
      <c r="V3" s="88"/>
      <c r="W3" s="88">
        <v>2023</v>
      </c>
      <c r="X3" s="3"/>
      <c r="Y3" s="3"/>
      <c r="Z3" s="3"/>
      <c r="AG3" s="33"/>
    </row>
    <row r="4" spans="1:33" x14ac:dyDescent="0.25">
      <c r="B4" s="71">
        <v>806</v>
      </c>
      <c r="C4">
        <f t="shared" ref="C4:C7" si="7">B4*1.1</f>
        <v>886.6</v>
      </c>
      <c r="D4" s="88">
        <f t="shared" ref="D4" si="8">C4*1.2</f>
        <v>1063.92</v>
      </c>
      <c r="E4" s="88">
        <v>26800000</v>
      </c>
      <c r="F4" s="88">
        <f t="shared" si="2"/>
        <v>33250.620347394542</v>
      </c>
      <c r="G4" s="101">
        <f t="shared" si="3"/>
        <v>30227.836679449581</v>
      </c>
      <c r="H4">
        <f t="shared" si="4"/>
        <v>25189.863899541317</v>
      </c>
      <c r="I4">
        <v>3</v>
      </c>
      <c r="J4">
        <v>317</v>
      </c>
      <c r="N4" t="s">
        <v>78</v>
      </c>
      <c r="P4" s="87">
        <f t="shared" si="5"/>
        <v>775.81529999999987</v>
      </c>
      <c r="Q4" s="88">
        <v>86.49</v>
      </c>
      <c r="R4" s="88">
        <f t="shared" ref="R4:R9" si="9">Q4*10.764</f>
        <v>930.97835999999984</v>
      </c>
      <c r="S4" s="88">
        <v>22660444</v>
      </c>
      <c r="T4" s="88">
        <f>S4/P4</f>
        <v>29208.55518059518</v>
      </c>
      <c r="U4" s="88">
        <f t="shared" si="0"/>
        <v>24340.462650495985</v>
      </c>
      <c r="V4" s="88"/>
      <c r="W4" s="88">
        <v>2023</v>
      </c>
      <c r="X4" s="3"/>
      <c r="Y4" s="3"/>
      <c r="Z4" s="3"/>
    </row>
    <row r="5" spans="1:33" x14ac:dyDescent="0.25">
      <c r="B5" s="71">
        <v>684</v>
      </c>
      <c r="C5">
        <f t="shared" si="7"/>
        <v>752.40000000000009</v>
      </c>
      <c r="D5" s="88">
        <f t="shared" ref="D5" si="10">C5*1.2</f>
        <v>902.88000000000011</v>
      </c>
      <c r="E5" s="88">
        <v>23000000</v>
      </c>
      <c r="F5" s="88">
        <f t="shared" si="2"/>
        <v>33625.730994152043</v>
      </c>
      <c r="G5" s="101">
        <f t="shared" si="3"/>
        <v>30568.846358320039</v>
      </c>
      <c r="H5">
        <f t="shared" si="4"/>
        <v>25474.038631933367</v>
      </c>
      <c r="I5">
        <v>2</v>
      </c>
      <c r="J5">
        <v>214</v>
      </c>
      <c r="N5" t="s">
        <v>83</v>
      </c>
      <c r="P5" s="87">
        <f t="shared" si="5"/>
        <v>698.31449999999995</v>
      </c>
      <c r="Q5" s="87">
        <v>77.849999999999994</v>
      </c>
      <c r="R5" s="88">
        <f t="shared" si="9"/>
        <v>837.97739999999988</v>
      </c>
      <c r="S5" s="88">
        <v>20018142</v>
      </c>
      <c r="T5" s="88">
        <f>S5/P5</f>
        <v>28666.370238624575</v>
      </c>
      <c r="U5" s="88">
        <f t="shared" si="0"/>
        <v>23888.641865520483</v>
      </c>
      <c r="V5" s="88"/>
      <c r="W5" s="88">
        <v>2023</v>
      </c>
      <c r="X5" s="3"/>
      <c r="Y5" s="3"/>
      <c r="Z5" s="3"/>
    </row>
    <row r="6" spans="1:33" x14ac:dyDescent="0.25">
      <c r="B6">
        <v>1500</v>
      </c>
      <c r="C6">
        <f t="shared" si="7"/>
        <v>1650.0000000000002</v>
      </c>
      <c r="D6" s="88">
        <f t="shared" ref="D6" si="11">C6*1.2</f>
        <v>1980.0000000000002</v>
      </c>
      <c r="E6" s="88">
        <v>25000000</v>
      </c>
      <c r="F6" s="88">
        <f t="shared" si="2"/>
        <v>16666.666666666668</v>
      </c>
      <c r="G6" s="77">
        <f t="shared" si="3"/>
        <v>15151.51515151515</v>
      </c>
      <c r="H6">
        <f t="shared" si="4"/>
        <v>12626.262626262625</v>
      </c>
      <c r="I6">
        <v>4</v>
      </c>
      <c r="J6">
        <v>417</v>
      </c>
      <c r="N6" t="s">
        <v>78</v>
      </c>
      <c r="P6" s="87">
        <f t="shared" si="5"/>
        <v>775.81529999999987</v>
      </c>
      <c r="Q6" s="88">
        <v>86.49</v>
      </c>
      <c r="R6" s="88">
        <f t="shared" si="9"/>
        <v>930.97835999999984</v>
      </c>
      <c r="S6" s="88">
        <v>19260444</v>
      </c>
      <c r="T6" s="88">
        <f>S6/P6</f>
        <v>24826.068782092854</v>
      </c>
      <c r="U6" s="88">
        <f t="shared" si="0"/>
        <v>20688.390651744045</v>
      </c>
      <c r="V6" s="88"/>
      <c r="W6" s="88">
        <v>2022</v>
      </c>
      <c r="X6" s="3"/>
      <c r="Y6" s="3"/>
      <c r="Z6" s="3"/>
    </row>
    <row r="7" spans="1:33" x14ac:dyDescent="0.25">
      <c r="B7">
        <v>2900</v>
      </c>
      <c r="C7">
        <f t="shared" si="7"/>
        <v>3190.0000000000005</v>
      </c>
      <c r="D7" s="88">
        <f t="shared" ref="D7" si="12">C7*1.2</f>
        <v>3828.0000000000005</v>
      </c>
      <c r="E7" s="88">
        <v>82000000</v>
      </c>
      <c r="F7" s="88">
        <f t="shared" ref="F7:F14" si="13">ROUND((E7/B7),0)</f>
        <v>28276</v>
      </c>
      <c r="G7" s="77">
        <f t="shared" si="3"/>
        <v>25705.329153605013</v>
      </c>
      <c r="H7">
        <f t="shared" si="4"/>
        <v>21421.107628004178</v>
      </c>
      <c r="I7">
        <v>7</v>
      </c>
      <c r="J7">
        <v>712</v>
      </c>
      <c r="N7" s="5" t="s">
        <v>79</v>
      </c>
      <c r="O7" s="5">
        <v>139.49</v>
      </c>
      <c r="P7" s="87">
        <f>O7*10.764</f>
        <v>1501.47036</v>
      </c>
      <c r="Q7" s="88">
        <v>153.43</v>
      </c>
      <c r="R7" s="88">
        <f t="shared" si="9"/>
        <v>1651.52052</v>
      </c>
      <c r="S7" s="88">
        <v>50000000</v>
      </c>
      <c r="T7" s="88">
        <f t="shared" ref="T7:T9" si="14">S7/P7</f>
        <v>33300.690664316542</v>
      </c>
      <c r="U7" s="102">
        <f t="shared" si="0"/>
        <v>30275.130944179851</v>
      </c>
      <c r="V7" s="88"/>
      <c r="W7" s="88">
        <v>2025</v>
      </c>
      <c r="X7" s="3"/>
      <c r="Y7" s="3"/>
      <c r="Z7" s="3"/>
    </row>
    <row r="8" spans="1:33" x14ac:dyDescent="0.25">
      <c r="B8">
        <v>800</v>
      </c>
      <c r="C8">
        <f>B8*1.1</f>
        <v>880.00000000000011</v>
      </c>
      <c r="D8" s="88">
        <f t="shared" ref="D8" si="15">C8*1.2</f>
        <v>1056</v>
      </c>
      <c r="E8" s="88">
        <v>24000000</v>
      </c>
      <c r="F8" s="88">
        <f t="shared" si="13"/>
        <v>30000</v>
      </c>
      <c r="G8" s="77">
        <f t="shared" si="3"/>
        <v>27272.727272727268</v>
      </c>
      <c r="H8">
        <f t="shared" ref="H8:H13" si="16">F8/D8</f>
        <v>28.40909090909091</v>
      </c>
      <c r="I8">
        <v>9</v>
      </c>
      <c r="J8">
        <v>910</v>
      </c>
      <c r="N8" s="5"/>
      <c r="O8" s="5">
        <v>150.27000000000001</v>
      </c>
      <c r="P8" s="87">
        <f>O8*10.764</f>
        <v>1617.5062800000001</v>
      </c>
      <c r="Q8" s="88">
        <v>165.29</v>
      </c>
      <c r="R8" s="88">
        <f t="shared" si="9"/>
        <v>1779.1815599999998</v>
      </c>
      <c r="S8" s="88">
        <v>53936000</v>
      </c>
      <c r="T8" s="88">
        <f t="shared" si="14"/>
        <v>33345.156471355396</v>
      </c>
      <c r="U8" s="102">
        <f t="shared" si="0"/>
        <v>30315.06239307022</v>
      </c>
      <c r="V8" s="88"/>
      <c r="W8" s="88">
        <v>2025</v>
      </c>
      <c r="X8" s="3"/>
      <c r="Y8" s="3"/>
      <c r="Z8" s="3"/>
    </row>
    <row r="9" spans="1:33" x14ac:dyDescent="0.25">
      <c r="B9">
        <f>C9/1.2</f>
        <v>1250</v>
      </c>
      <c r="C9">
        <v>1500</v>
      </c>
      <c r="D9" s="88">
        <f t="shared" ref="D9" si="17">C9*1.2</f>
        <v>1800</v>
      </c>
      <c r="E9" s="88">
        <v>37500000</v>
      </c>
      <c r="F9" s="88">
        <f t="shared" si="13"/>
        <v>30000</v>
      </c>
      <c r="G9" s="77">
        <f t="shared" si="3"/>
        <v>25000</v>
      </c>
      <c r="H9">
        <f t="shared" si="16"/>
        <v>16.666666666666668</v>
      </c>
      <c r="I9">
        <v>7</v>
      </c>
      <c r="J9">
        <v>713</v>
      </c>
      <c r="O9">
        <v>133.33000000000001</v>
      </c>
      <c r="P9" s="87">
        <f>O9*10.764</f>
        <v>1435.1641200000001</v>
      </c>
      <c r="Q9" s="88">
        <v>146.66</v>
      </c>
      <c r="R9" s="88">
        <f t="shared" si="9"/>
        <v>1578.6482399999998</v>
      </c>
      <c r="S9" s="88">
        <v>50355000</v>
      </c>
      <c r="T9" s="88">
        <f t="shared" si="14"/>
        <v>35086.579505624759</v>
      </c>
      <c r="U9" s="88">
        <f t="shared" si="0"/>
        <v>31897.542925712194</v>
      </c>
      <c r="V9" s="88"/>
      <c r="W9" s="88">
        <v>2025</v>
      </c>
      <c r="X9" s="3"/>
      <c r="Y9" s="3"/>
      <c r="Z9" s="3"/>
    </row>
    <row r="10" spans="1:33" ht="16.5" x14ac:dyDescent="0.3">
      <c r="B10">
        <v>684</v>
      </c>
      <c r="C10">
        <f>B10*1.1</f>
        <v>752.40000000000009</v>
      </c>
      <c r="D10" s="88">
        <f t="shared" ref="D10" si="18">C10*1.2</f>
        <v>902.88000000000011</v>
      </c>
      <c r="E10" s="88">
        <v>23000000</v>
      </c>
      <c r="F10" s="88">
        <f t="shared" si="13"/>
        <v>33626</v>
      </c>
      <c r="G10" s="77">
        <f t="shared" si="3"/>
        <v>30568.846358320039</v>
      </c>
      <c r="H10">
        <f t="shared" si="16"/>
        <v>37.243044479886578</v>
      </c>
      <c r="O10" s="87" t="e">
        <f t="shared" ref="O10:O12" si="19">Q10/1.2</f>
        <v>#REF!</v>
      </c>
      <c r="P10" s="88"/>
      <c r="Q10" s="88" t="e">
        <f>#REF!*1.1</f>
        <v>#REF!</v>
      </c>
      <c r="R10" s="88"/>
      <c r="S10" s="88" t="e">
        <f>U10/#REF!</f>
        <v>#REF!</v>
      </c>
      <c r="T10" s="88"/>
      <c r="U10" s="88"/>
      <c r="V10" s="3"/>
      <c r="W10" s="3"/>
      <c r="X10" s="89"/>
      <c r="Y10" s="90"/>
      <c r="Z10" s="90"/>
      <c r="AA10" s="22"/>
      <c r="AB10" s="22"/>
      <c r="AC10" s="22"/>
      <c r="AD10" s="22"/>
      <c r="AE10" s="22"/>
    </row>
    <row r="11" spans="1:33" ht="18.75" x14ac:dyDescent="0.25">
      <c r="B11">
        <v>2500</v>
      </c>
      <c r="C11">
        <f>B11*1.1</f>
        <v>2750</v>
      </c>
      <c r="D11">
        <f t="shared" ref="D11:D14" si="20">C11*1.2</f>
        <v>3300</v>
      </c>
      <c r="E11" s="88">
        <v>80000000</v>
      </c>
      <c r="F11">
        <f t="shared" si="13"/>
        <v>32000</v>
      </c>
      <c r="G11" s="77">
        <f t="shared" si="3"/>
        <v>29090.909090909092</v>
      </c>
      <c r="H11">
        <f t="shared" si="16"/>
        <v>9.6969696969696972</v>
      </c>
      <c r="O11" s="87" t="e">
        <f t="shared" si="19"/>
        <v>#REF!</v>
      </c>
      <c r="Q11" s="88" t="e">
        <f>#REF!*1.1</f>
        <v>#REF!</v>
      </c>
      <c r="R11" s="88"/>
      <c r="T11" s="88"/>
      <c r="U11" s="88"/>
      <c r="V11" s="3"/>
      <c r="W11" s="3"/>
      <c r="X11" s="91"/>
      <c r="Y11" s="3"/>
      <c r="Z11" s="3"/>
    </row>
    <row r="12" spans="1:33" x14ac:dyDescent="0.25">
      <c r="B12">
        <v>2500</v>
      </c>
      <c r="C12">
        <f t="shared" ref="C12:C13" si="21">B12*1.1</f>
        <v>2750</v>
      </c>
      <c r="D12">
        <f t="shared" si="20"/>
        <v>3300</v>
      </c>
      <c r="E12" s="88">
        <v>80000000</v>
      </c>
      <c r="F12">
        <f t="shared" si="13"/>
        <v>32000</v>
      </c>
      <c r="G12">
        <f t="shared" ref="G12:G14" si="22">ROUND((E12/C12),0)</f>
        <v>29091</v>
      </c>
      <c r="H12">
        <f t="shared" si="16"/>
        <v>9.6969696969696972</v>
      </c>
      <c r="I12">
        <f t="shared" ref="I12:I14" si="23">V12</f>
        <v>0</v>
      </c>
      <c r="J12">
        <f t="shared" ref="J12:J14" si="24">W12</f>
        <v>0</v>
      </c>
      <c r="O12" s="87" t="e">
        <f t="shared" si="19"/>
        <v>#REF!</v>
      </c>
      <c r="Q12" s="88" t="e">
        <f>#REF!*1.1</f>
        <v>#REF!</v>
      </c>
      <c r="R12" s="88"/>
      <c r="T12" s="88"/>
      <c r="U12" s="88"/>
      <c r="V12" s="3"/>
      <c r="W12" s="3"/>
      <c r="X12" s="3"/>
      <c r="Y12" s="3"/>
      <c r="Z12" s="3"/>
    </row>
    <row r="13" spans="1:33" x14ac:dyDescent="0.25">
      <c r="B13">
        <v>4558</v>
      </c>
      <c r="C13">
        <f t="shared" si="21"/>
        <v>5013.8</v>
      </c>
      <c r="D13">
        <f t="shared" si="20"/>
        <v>6016.56</v>
      </c>
      <c r="E13" s="88">
        <v>159600000</v>
      </c>
      <c r="F13">
        <f t="shared" si="13"/>
        <v>35015</v>
      </c>
      <c r="G13">
        <f t="shared" si="22"/>
        <v>31832</v>
      </c>
      <c r="H13">
        <f t="shared" si="16"/>
        <v>5.8197707660191202</v>
      </c>
      <c r="I13">
        <f t="shared" si="23"/>
        <v>0</v>
      </c>
      <c r="J13">
        <f t="shared" si="24"/>
        <v>0</v>
      </c>
      <c r="T13" s="88"/>
      <c r="U13" s="88"/>
      <c r="V13" s="3"/>
      <c r="W13" s="3"/>
      <c r="X13" s="3"/>
      <c r="Y13" s="3"/>
      <c r="Z13" s="3"/>
    </row>
    <row r="14" spans="1:33" x14ac:dyDescent="0.25">
      <c r="B14">
        <v>0</v>
      </c>
      <c r="C14">
        <f t="shared" ref="C14" si="25">B14*1.1</f>
        <v>0</v>
      </c>
      <c r="D14">
        <f t="shared" si="20"/>
        <v>0</v>
      </c>
      <c r="E14" s="88"/>
      <c r="F14" t="e">
        <f t="shared" si="13"/>
        <v>#DIV/0!</v>
      </c>
      <c r="G14" t="e">
        <f t="shared" si="22"/>
        <v>#DIV/0!</v>
      </c>
      <c r="H14" t="e">
        <f t="shared" ref="H14" si="26">ROUND((E14/D14),0)</f>
        <v>#DIV/0!</v>
      </c>
      <c r="I14">
        <f t="shared" si="23"/>
        <v>0</v>
      </c>
      <c r="J14">
        <f t="shared" si="24"/>
        <v>0</v>
      </c>
      <c r="T14" s="88"/>
      <c r="U14" s="88"/>
      <c r="V14" s="3"/>
      <c r="W14" s="3"/>
      <c r="X14" s="3"/>
      <c r="Y14" s="3"/>
      <c r="Z14" s="3"/>
    </row>
    <row r="15" spans="1:33" x14ac:dyDescent="0.25">
      <c r="B15">
        <v>0</v>
      </c>
      <c r="C15">
        <f t="shared" ref="C15" si="27">B15*1.2</f>
        <v>0</v>
      </c>
      <c r="D15">
        <f t="shared" ref="D15:D18" si="28">C15*1.2</f>
        <v>0</v>
      </c>
      <c r="E15" s="88"/>
      <c r="F15" t="e">
        <f t="shared" ref="F15:F18" si="29">ROUND((E15/B15),0)</f>
        <v>#DIV/0!</v>
      </c>
      <c r="G15" t="e">
        <f t="shared" ref="G15:G18" si="30">ROUND((E15/C15),0)</f>
        <v>#DIV/0!</v>
      </c>
      <c r="H15" t="e">
        <f t="shared" ref="H15:H18" si="31">ROUND((E15/D15),0)</f>
        <v>#DIV/0!</v>
      </c>
      <c r="I15">
        <f t="shared" ref="I15:J18" si="32">V15</f>
        <v>0</v>
      </c>
      <c r="J15">
        <f t="shared" si="32"/>
        <v>0</v>
      </c>
      <c r="T15" s="88"/>
      <c r="U15" s="88"/>
      <c r="V15" s="3"/>
      <c r="W15" s="3"/>
      <c r="X15" s="3"/>
      <c r="Y15" s="3"/>
      <c r="Z15" s="3"/>
    </row>
    <row r="16" spans="1:33" x14ac:dyDescent="0.25">
      <c r="B16">
        <v>0</v>
      </c>
      <c r="C16">
        <f t="shared" ref="C16:C18" si="33">B16*1.2</f>
        <v>0</v>
      </c>
      <c r="D16">
        <f t="shared" si="28"/>
        <v>0</v>
      </c>
      <c r="E16" s="88"/>
      <c r="F16" t="e">
        <f t="shared" si="29"/>
        <v>#DIV/0!</v>
      </c>
      <c r="G16" t="e">
        <f t="shared" si="30"/>
        <v>#DIV/0!</v>
      </c>
      <c r="H16" t="e">
        <f t="shared" si="31"/>
        <v>#DIV/0!</v>
      </c>
      <c r="I16">
        <f t="shared" si="32"/>
        <v>0</v>
      </c>
      <c r="J16">
        <f t="shared" si="32"/>
        <v>0</v>
      </c>
      <c r="T16" s="88"/>
      <c r="U16" s="88"/>
    </row>
    <row r="17" spans="1:26" x14ac:dyDescent="0.25">
      <c r="B17">
        <f t="shared" ref="B17:B18" si="34">O17</f>
        <v>0</v>
      </c>
      <c r="C17">
        <f t="shared" si="33"/>
        <v>0</v>
      </c>
      <c r="D17">
        <f t="shared" si="28"/>
        <v>0</v>
      </c>
      <c r="E17" s="88"/>
      <c r="F17" t="e">
        <f t="shared" si="29"/>
        <v>#DIV/0!</v>
      </c>
      <c r="G17" t="e">
        <f t="shared" si="30"/>
        <v>#DIV/0!</v>
      </c>
      <c r="H17" t="e">
        <f t="shared" si="31"/>
        <v>#DIV/0!</v>
      </c>
      <c r="I17">
        <f t="shared" si="32"/>
        <v>0</v>
      </c>
      <c r="J17">
        <f t="shared" si="32"/>
        <v>0</v>
      </c>
      <c r="T17" s="88"/>
      <c r="U17" s="88"/>
    </row>
    <row r="18" spans="1:26" x14ac:dyDescent="0.25">
      <c r="B18">
        <f t="shared" si="34"/>
        <v>0</v>
      </c>
      <c r="C18">
        <f t="shared" si="33"/>
        <v>0</v>
      </c>
      <c r="D18">
        <f t="shared" si="28"/>
        <v>0</v>
      </c>
      <c r="E18" s="88"/>
      <c r="F18" t="e">
        <f t="shared" si="29"/>
        <v>#DIV/0!</v>
      </c>
      <c r="G18" t="e">
        <f t="shared" si="30"/>
        <v>#DIV/0!</v>
      </c>
      <c r="H18" t="e">
        <f t="shared" si="31"/>
        <v>#DIV/0!</v>
      </c>
      <c r="I18">
        <f t="shared" si="32"/>
        <v>0</v>
      </c>
      <c r="J18">
        <f t="shared" si="32"/>
        <v>0</v>
      </c>
      <c r="T18" s="88"/>
      <c r="U18" s="88"/>
    </row>
    <row r="19" spans="1:26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/>
      <c r="J22" s="77"/>
      <c r="K22" s="77"/>
      <c r="L22" s="77"/>
      <c r="M22" s="77"/>
      <c r="N22" s="77"/>
      <c r="O22" s="77"/>
      <c r="P22" s="77"/>
    </row>
    <row r="23" spans="1:26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  <c r="P23" s="77"/>
    </row>
    <row r="24" spans="1:26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  <c r="P24" s="77"/>
    </row>
    <row r="25" spans="1:26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6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6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6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6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6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  <c r="S30" s="34"/>
    </row>
    <row r="31" spans="1:26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6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2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2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2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2" x14ac:dyDescent="0.25">
      <c r="B36" s="82"/>
      <c r="C36" s="82"/>
      <c r="D36" s="82"/>
      <c r="E36" s="82"/>
      <c r="F36" s="82"/>
      <c r="G36" s="82"/>
      <c r="H36" s="82"/>
    </row>
    <row r="37" spans="2:22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  <c r="V37" s="6"/>
    </row>
    <row r="38" spans="2:22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  <c r="V38" s="6"/>
    </row>
    <row r="39" spans="2:22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  <c r="V39" s="6"/>
    </row>
    <row r="40" spans="2:22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  <c r="V40" s="6"/>
    </row>
    <row r="41" spans="2:22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  <c r="V41" s="6"/>
    </row>
    <row r="42" spans="2:22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34"/>
      <c r="T42" s="6"/>
      <c r="U42" s="6"/>
      <c r="V42" s="6"/>
    </row>
    <row r="43" spans="2:22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  <c r="V43" s="6"/>
    </row>
    <row r="44" spans="2:22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  <c r="V44" s="6"/>
    </row>
    <row r="45" spans="2:22" x14ac:dyDescent="0.25">
      <c r="N45" s="6"/>
      <c r="O45" s="6"/>
      <c r="P45" s="6"/>
      <c r="Q45" s="6"/>
      <c r="R45" s="6"/>
      <c r="S45" s="6"/>
      <c r="T45" s="6"/>
      <c r="U45" s="6"/>
      <c r="V45" s="6"/>
    </row>
    <row r="48" spans="2:22" x14ac:dyDescent="0.25">
      <c r="N48" s="6"/>
      <c r="O48" s="6"/>
      <c r="P48" s="6"/>
      <c r="Q48" s="6"/>
      <c r="R48" s="6"/>
      <c r="S48" s="6"/>
      <c r="T48" s="6"/>
      <c r="U48" s="6"/>
      <c r="V48" s="6"/>
    </row>
    <row r="49" spans="14:22" x14ac:dyDescent="0.25">
      <c r="N49" s="6"/>
      <c r="O49" s="6"/>
      <c r="P49" s="6"/>
      <c r="Q49" s="6"/>
      <c r="R49" s="6"/>
      <c r="S49" s="6"/>
      <c r="T49" s="6"/>
      <c r="U49" s="6"/>
      <c r="V49" s="6"/>
    </row>
    <row r="50" spans="14:22" x14ac:dyDescent="0.25">
      <c r="N50" s="6"/>
      <c r="O50" s="6"/>
      <c r="P50" s="6"/>
      <c r="Q50" s="6"/>
      <c r="R50" s="6"/>
      <c r="S50" s="6"/>
      <c r="T50" s="6"/>
      <c r="U50" s="6"/>
      <c r="V50" s="6"/>
    </row>
    <row r="51" spans="14:22" x14ac:dyDescent="0.25">
      <c r="N51" s="6"/>
      <c r="O51" s="6"/>
      <c r="P51" s="6"/>
      <c r="Q51" s="6"/>
      <c r="R51" s="6"/>
      <c r="S51" s="6"/>
      <c r="T51" s="6"/>
      <c r="U51" s="6"/>
      <c r="V51" s="6"/>
    </row>
    <row r="52" spans="14:22" x14ac:dyDescent="0.25">
      <c r="N52" s="6"/>
      <c r="O52" s="34"/>
      <c r="P52" s="34"/>
      <c r="Q52" s="34"/>
      <c r="R52" s="34"/>
      <c r="S52" s="34"/>
      <c r="T52" s="6"/>
      <c r="U52" s="6"/>
      <c r="V52" s="6"/>
    </row>
    <row r="53" spans="14:22" x14ac:dyDescent="0.25">
      <c r="N53" s="6"/>
      <c r="O53" s="6"/>
      <c r="P53" s="6"/>
      <c r="Q53" s="6"/>
      <c r="R53" s="6"/>
      <c r="S53" s="6"/>
      <c r="T53" s="6"/>
      <c r="U53" s="6"/>
      <c r="V53" s="6"/>
    </row>
    <row r="54" spans="14:22" x14ac:dyDescent="0.25">
      <c r="N54" s="6"/>
      <c r="O54" s="6"/>
      <c r="P54" s="6"/>
      <c r="Q54" s="6"/>
      <c r="R54" s="6"/>
      <c r="S54" s="6"/>
      <c r="T54" s="6"/>
      <c r="U54" s="6"/>
      <c r="V54" s="6"/>
    </row>
    <row r="55" spans="14:22" x14ac:dyDescent="0.25">
      <c r="N55" s="6"/>
      <c r="O55" s="6"/>
      <c r="P55" s="6"/>
      <c r="Q55" s="6"/>
      <c r="R55" s="6"/>
      <c r="S55" s="6"/>
      <c r="T55" s="6"/>
      <c r="U55" s="6"/>
      <c r="V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17" t="s">
        <v>55</v>
      </c>
      <c r="G117" s="117"/>
      <c r="H117" s="117"/>
      <c r="I117" s="117"/>
      <c r="J117" s="117"/>
      <c r="K117" s="117"/>
      <c r="L117" s="117"/>
      <c r="M117" s="117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17:T271"/>
  <sheetViews>
    <sheetView topLeftCell="B130" workbookViewId="0">
      <selection activeCell="R142" sqref="R142"/>
    </sheetView>
  </sheetViews>
  <sheetFormatPr defaultRowHeight="15" x14ac:dyDescent="0.25"/>
  <sheetData>
    <row r="17" spans="14:15" x14ac:dyDescent="0.25">
      <c r="N17" t="s">
        <v>76</v>
      </c>
      <c r="O17">
        <v>5</v>
      </c>
    </row>
    <row r="61" spans="13:14" x14ac:dyDescent="0.25">
      <c r="M61" t="s">
        <v>76</v>
      </c>
      <c r="N61">
        <v>7</v>
      </c>
    </row>
    <row r="105" spans="11:12" x14ac:dyDescent="0.25">
      <c r="K105" t="s">
        <v>76</v>
      </c>
      <c r="L105">
        <v>9</v>
      </c>
    </row>
    <row r="136" spans="16:18" x14ac:dyDescent="0.25">
      <c r="P136" t="s">
        <v>76</v>
      </c>
      <c r="Q136">
        <v>117</v>
      </c>
    </row>
    <row r="142" spans="16:18" x14ac:dyDescent="0.25">
      <c r="Q142">
        <v>73.09</v>
      </c>
      <c r="R142">
        <f>Q142*10.764</f>
        <v>786.74076000000002</v>
      </c>
    </row>
    <row r="190" spans="14:15" x14ac:dyDescent="0.25">
      <c r="N190" t="s">
        <v>76</v>
      </c>
      <c r="O190">
        <v>77</v>
      </c>
    </row>
    <row r="228" spans="14:15" x14ac:dyDescent="0.25">
      <c r="N228" t="s">
        <v>76</v>
      </c>
      <c r="O228">
        <v>67</v>
      </c>
    </row>
    <row r="271" spans="19:20" x14ac:dyDescent="0.25">
      <c r="S271">
        <v>73.27</v>
      </c>
      <c r="T271">
        <f>S271*10.764</f>
        <v>788.67827999999986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462" workbookViewId="0">
      <selection activeCell="Q476" sqref="Q475:Q47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Office 203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2025-03-19T10:58:50Z</dcterms:modified>
</cp:coreProperties>
</file>