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Private\Shweta Sharma\Shashi Bhushan Sharma (Flat 702)\"/>
    </mc:Choice>
  </mc:AlternateContent>
  <xr:revisionPtr revIDLastSave="0" documentId="13_ncr:1_{ADBC1E6B-BA2B-4862-99F0-C39A5EC6148D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  <sheet name="Rate1" sheetId="47" r:id="rId7"/>
  </sheets>
  <calcPr calcId="191029"/>
</workbook>
</file>

<file path=xl/calcChain.xml><?xml version="1.0" encoding="utf-8"?>
<calcChain xmlns="http://schemas.openxmlformats.org/spreadsheetml/2006/main">
  <c r="O9" i="4" l="1"/>
  <c r="P16" i="4" s="1"/>
  <c r="C28" i="23"/>
  <c r="M6" i="23"/>
  <c r="M5" i="23"/>
  <c r="R9" i="4"/>
  <c r="O10" i="4"/>
  <c r="P10" i="4"/>
  <c r="S10" i="4"/>
  <c r="P9" i="4"/>
  <c r="S9" i="4"/>
  <c r="R8" i="4"/>
  <c r="O8" i="4"/>
  <c r="S8" i="4"/>
  <c r="P8" i="4"/>
  <c r="B11" i="4"/>
  <c r="D11" i="4"/>
  <c r="D10" i="4"/>
  <c r="G9" i="4"/>
  <c r="C22" i="23" l="1"/>
  <c r="C20" i="23"/>
  <c r="I8" i="23"/>
  <c r="O6" i="4"/>
  <c r="R6" i="4" s="1"/>
  <c r="S7" i="4"/>
  <c r="R7" i="4"/>
  <c r="O7" i="4"/>
  <c r="P7" i="4"/>
  <c r="G8" i="4"/>
  <c r="C7" i="23"/>
  <c r="O5" i="4"/>
  <c r="R5" i="4" s="1"/>
  <c r="P5" i="4"/>
  <c r="S5" i="4" s="1"/>
  <c r="O4" i="4"/>
  <c r="R4" i="4" s="1"/>
  <c r="P4" i="4"/>
  <c r="S4" i="4" s="1"/>
  <c r="O3" i="4"/>
  <c r="R3" i="4" s="1"/>
  <c r="O2" i="4"/>
  <c r="R2" i="4" s="1"/>
  <c r="B5" i="4"/>
  <c r="C5" i="4"/>
  <c r="C4" i="4"/>
  <c r="B3" i="4"/>
  <c r="C3" i="4"/>
  <c r="B2" i="4"/>
  <c r="D9" i="4"/>
  <c r="C6" i="4"/>
  <c r="D6" i="4" s="1"/>
  <c r="C7" i="4"/>
  <c r="D7" i="4" s="1"/>
  <c r="C8" i="4"/>
  <c r="D8" i="4" s="1"/>
  <c r="C9" i="4"/>
  <c r="C10" i="4"/>
  <c r="C12" i="4"/>
  <c r="D4" i="4"/>
  <c r="D2" i="4"/>
  <c r="S6" i="4"/>
  <c r="S3" i="4"/>
  <c r="S2" i="4"/>
  <c r="D2" i="25"/>
  <c r="C13" i="4"/>
  <c r="C14" i="4"/>
  <c r="P11" i="4" l="1"/>
  <c r="P12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2" i="4"/>
  <c r="H7" i="4" l="1"/>
  <c r="C26" i="23" l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7" i="23" l="1"/>
  <c r="C8" i="23"/>
  <c r="C6" i="23"/>
  <c r="C10" i="23" l="1"/>
  <c r="C11" i="23" s="1"/>
  <c r="C12" i="23" s="1"/>
  <c r="C13" i="23" s="1"/>
  <c r="C16" i="23" l="1"/>
  <c r="C19" i="23" s="1"/>
  <c r="C24" i="23" l="1"/>
  <c r="C23" i="23"/>
  <c r="F36" i="23"/>
  <c r="F35" i="23"/>
  <c r="H36" i="23" s="1"/>
  <c r="F37" i="23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H9" i="4"/>
</calcChain>
</file>

<file path=xl/sharedStrings.xml><?xml version="1.0" encoding="utf-8"?>
<sst xmlns="http://schemas.openxmlformats.org/spreadsheetml/2006/main" count="113" uniqueCount="86">
  <si>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</si>
  <si>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</si>
  <si>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</si>
  <si>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</si>
  <si>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</si>
  <si>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</si>
  <si>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</si>
  <si>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</si>
  <si>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</si>
  <si>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</si>
  <si>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</si>
  <si>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</si>
  <si>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</si>
  <si>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</si>
  <si>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</si>
  <si>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</si>
  <si>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</si>
  <si>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</si>
  <si>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</si>
  <si>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</si>
  <si>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</si>
  <si>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</si>
  <si>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</si>
  <si>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</si>
  <si>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</si>
  <si>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</si>
  <si>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</si>
  <si>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</si>
  <si>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</si>
  <si>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</si>
  <si>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</si>
  <si>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</si>
  <si>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</si>
  <si>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</si>
  <si>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</si>
  <si>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</si>
  <si>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</si>
  <si>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</si>
  <si>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</si>
  <si>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</si>
  <si>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</si>
  <si>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</si>
  <si>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</si>
  <si>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</si>
  <si>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</si>
  <si>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</si>
  <si>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</si>
  <si>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</si>
  <si>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</si>
  <si>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</si>
  <si>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</si>
  <si>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</si>
  <si>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</si>
  <si>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</si>
  <si>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</si>
  <si>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</si>
  <si>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</si>
  <si>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</si>
  <si>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</si>
  <si>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</si>
  <si>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</si>
  <si>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</si>
  <si>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</si>
  <si>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</si>
  <si>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</si>
  <si>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</si>
  <si>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</si>
  <si>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</si>
  <si>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</si>
  <si>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</si>
  <si>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</si>
  <si>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</si>
  <si>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</si>
  <si>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</si>
  <si>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</si>
  <si>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Shashi Bhushan Sharma</t>
  </si>
  <si>
    <t>Lead No. 14756</t>
  </si>
  <si>
    <t>SVC -Wagle Estat - Shashi Bhushan Sharma - Residential Flat No. 702, 7th Floor, A, Green Medows, Lokhandwala Township, Akurli Road, Kandivali East, Mumbai, 400101, State - Maharashtra, India</t>
  </si>
  <si>
    <t>page</t>
  </si>
  <si>
    <t>OC</t>
  </si>
  <si>
    <t>7th Flr</t>
  </si>
  <si>
    <t>rate on BUA</t>
  </si>
  <si>
    <t>2 BHK</t>
  </si>
  <si>
    <t xml:space="preserve">Interior </t>
  </si>
  <si>
    <t>Tot FMV</t>
  </si>
  <si>
    <t>Car paring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</si>
</sst>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sz val="11"/>
      <color rgb="FF4B556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rgb="FF000000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17" fillId="0" borderId="0" xfId="0" applyFont="1"/>
    <xf numFmtId="0" fontId="17" fillId="3" borderId="29" xfId="0" applyFont="1" applyFill="1" applyBorder="1" applyAlignment="1">
      <alignment vertical="top" wrapText="1"/>
    </xf>
    <xf numFmtId="4" fontId="0" fillId="2" borderId="0" xfId="0" applyNumberFormat="1" applyFill="1"/>
    <xf numFmtId="43" fontId="0" fillId="2" borderId="0" xfId="1" applyFon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4" xfId="0" applyFont="1" applyFill="1" applyBorder="1"/>
    <xf numFmtId="43" fontId="2" fillId="4" borderId="0" xfId="0" applyNumberFormat="1" applyFon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369306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CEA72A-48F2-8A32-59BD-C7F907853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07594" cy="8335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38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9E9C5-FC36-5D7E-267E-AA1BFC41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7421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16</xdr:col>
      <xdr:colOff>68046</xdr:colOff>
      <xdr:row>70</xdr:row>
      <xdr:rowOff>19797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6944D0-BDA9-BDC6-335B-E28501CB4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9821646" cy="5353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12</xdr:col>
      <xdr:colOff>315390</xdr:colOff>
      <xdr:row>113</xdr:row>
      <xdr:rowOff>77301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92594D-E133-2E56-7E82-7027BDDC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16000"/>
          <a:ext cx="7630590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15</xdr:col>
      <xdr:colOff>161925</xdr:colOff>
      <xdr:row>157</xdr:row>
      <xdr:rowOff>77301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801240-4A8C-057D-AB38-646D4EF0B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098000"/>
          <a:ext cx="9305925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16</xdr:col>
      <xdr:colOff>477678</xdr:colOff>
      <xdr:row>194</xdr:row>
      <xdr:rowOff>39036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BCC63A1-D11D-ED2F-33AE-1B49002D1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289500"/>
          <a:ext cx="10231278" cy="6706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18</xdr:col>
      <xdr:colOff>144426</xdr:colOff>
      <xdr:row>232</xdr:row>
      <xdr:rowOff>58115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A426131-C28F-9E09-1032-E3E7EE085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338000"/>
          <a:ext cx="11117226" cy="6916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18</xdr:col>
      <xdr:colOff>11058</xdr:colOff>
      <xdr:row>269</xdr:row>
      <xdr:rowOff>162905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0AA37-6414-54EE-33A2-DF2678A0B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4386500"/>
          <a:ext cx="10983858" cy="7020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3F23DE-C070-7CA1-F470-D3DA3C5D2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14</xdr:col>
      <xdr:colOff>458455</xdr:colOff>
      <xdr:row>81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4E8C42-7B7E-2DCC-99AC-6C59E494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8992855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467981</xdr:colOff>
      <xdr:row>123</xdr:row>
      <xdr:rowOff>124906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874DF2-8FD7-0A5F-57BF-60F07E32C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9002381" cy="7744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14</xdr:col>
      <xdr:colOff>420350</xdr:colOff>
      <xdr:row>163</xdr:row>
      <xdr:rowOff>48642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94F944-AA3C-8968-F99F-6A0E82887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812500"/>
          <a:ext cx="8954750" cy="7287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14</xdr:col>
      <xdr:colOff>467981</xdr:colOff>
      <xdr:row>205</xdr:row>
      <xdr:rowOff>48695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3915794-4014-A4E9-5EA0-E52208A7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432500"/>
          <a:ext cx="9002381" cy="7668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14</xdr:col>
      <xdr:colOff>429876</xdr:colOff>
      <xdr:row>249</xdr:row>
      <xdr:rowOff>77301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B23CD3-7B53-55EC-6FF3-49C745A9A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624000"/>
          <a:ext cx="8964276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14</xdr:col>
      <xdr:colOff>467981</xdr:colOff>
      <xdr:row>291</xdr:row>
      <xdr:rowOff>1064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B71FF2A-E348-1D30-5645-D91EEE7E2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815500"/>
          <a:ext cx="9002381" cy="7621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2AD53-BEDC-6044-5E9B-A4F9D7CB5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74490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28</xdr:col>
      <xdr:colOff>191633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7C52D5-BFDD-FF53-8819-AA148AEA9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116433" cy="813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334613</xdr:colOff>
      <xdr:row>80</xdr:row>
      <xdr:rowOff>134352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FEC937-E4A4-F75B-7C64-8F2EC53A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191500"/>
          <a:ext cx="8869013" cy="718285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</xdr:row>
      <xdr:rowOff>0</xdr:rowOff>
    </xdr:from>
    <xdr:to>
      <xdr:col>30</xdr:col>
      <xdr:colOff>382244</xdr:colOff>
      <xdr:row>83</xdr:row>
      <xdr:rowOff>29616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6AD3C3-81BE-A888-5704-3C50D7A97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53600" y="8382000"/>
          <a:ext cx="8916644" cy="7459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13</xdr:col>
      <xdr:colOff>544107</xdr:colOff>
      <xdr:row>127</xdr:row>
      <xdr:rowOff>172644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ACB1C9-F460-0E1F-761E-41985301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811500"/>
          <a:ext cx="8468907" cy="8554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6" t="s">
        <v>43</v>
      </c>
      <c r="H2" s="117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7"/>
  <sheetViews>
    <sheetView tabSelected="1" topLeftCell="B7" zoomScale="130" zoomScaleNormal="13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8.42578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3"/>
    </row>
    <row r="2" spans="1:13" x14ac:dyDescent="0.25">
      <c r="A2" s="9"/>
      <c r="C2" s="97" t="s">
        <v>80</v>
      </c>
      <c r="D2" s="104"/>
      <c r="F2" s="5"/>
      <c r="G2" s="5"/>
      <c r="H2" s="97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5">
        <f>C4+C5</f>
        <v>26000</v>
      </c>
      <c r="D3" s="106" t="s">
        <v>81</v>
      </c>
      <c r="F3" s="72" t="s">
        <v>66</v>
      </c>
      <c r="G3" s="84" t="s">
        <v>62</v>
      </c>
      <c r="H3" s="76"/>
      <c r="I3" s="74"/>
      <c r="J3" s="76"/>
      <c r="L3" t="s">
        <v>70</v>
      </c>
      <c r="M3">
        <v>489</v>
      </c>
    </row>
    <row r="4" spans="1:13" ht="30" x14ac:dyDescent="0.25">
      <c r="A4" s="12" t="s">
        <v>9</v>
      </c>
      <c r="B4" s="11"/>
      <c r="C4" s="105">
        <v>3000</v>
      </c>
      <c r="D4" s="107"/>
      <c r="F4" s="83" t="s">
        <v>82</v>
      </c>
      <c r="G4" s="84" t="s">
        <v>57</v>
      </c>
      <c r="H4" s="95"/>
      <c r="I4" s="98">
        <v>650</v>
      </c>
      <c r="J4" s="73"/>
      <c r="K4" s="3"/>
      <c r="L4" s="3"/>
      <c r="M4">
        <v>23</v>
      </c>
    </row>
    <row r="5" spans="1:13" x14ac:dyDescent="0.25">
      <c r="A5" s="9" t="s">
        <v>10</v>
      </c>
      <c r="B5" s="11"/>
      <c r="C5" s="105">
        <v>23000</v>
      </c>
      <c r="D5" s="107"/>
      <c r="F5" s="5"/>
      <c r="G5" s="73"/>
      <c r="H5" s="73"/>
      <c r="I5" s="74"/>
      <c r="M5">
        <f>SUM(M3:M4)</f>
        <v>512</v>
      </c>
    </row>
    <row r="6" spans="1:13" x14ac:dyDescent="0.25">
      <c r="A6" s="9" t="s">
        <v>11</v>
      </c>
      <c r="B6" s="11"/>
      <c r="C6" s="105">
        <f>C4</f>
        <v>3000</v>
      </c>
      <c r="D6" s="107"/>
      <c r="F6" s="5"/>
      <c r="G6" s="73"/>
      <c r="H6" s="76"/>
      <c r="I6" s="74"/>
      <c r="M6">
        <f>M5*1.2</f>
        <v>614.4</v>
      </c>
    </row>
    <row r="7" spans="1:13" x14ac:dyDescent="0.25">
      <c r="A7" s="9" t="s">
        <v>12</v>
      </c>
      <c r="B7" s="13"/>
      <c r="C7" s="4">
        <f>E9-E8</f>
        <v>34</v>
      </c>
      <c r="D7" s="4"/>
    </row>
    <row r="8" spans="1:13" x14ac:dyDescent="0.25">
      <c r="A8" s="9" t="s">
        <v>13</v>
      </c>
      <c r="B8" s="13"/>
      <c r="C8" s="4">
        <f>C9-C7</f>
        <v>26</v>
      </c>
      <c r="D8" s="84" t="s">
        <v>79</v>
      </c>
      <c r="E8" s="84">
        <v>1991</v>
      </c>
      <c r="F8" s="5"/>
      <c r="I8" s="71">
        <f>I4/1.2</f>
        <v>541.66666666666674</v>
      </c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51</v>
      </c>
      <c r="D10" s="4"/>
      <c r="E10" s="5"/>
      <c r="F10" s="71"/>
      <c r="G10" s="71"/>
    </row>
    <row r="11" spans="1:13" x14ac:dyDescent="0.25">
      <c r="A11" s="9"/>
      <c r="B11" s="14"/>
      <c r="C11" s="108">
        <f>C10%</f>
        <v>0.51</v>
      </c>
      <c r="D11" s="108"/>
    </row>
    <row r="12" spans="1:13" x14ac:dyDescent="0.25">
      <c r="A12" s="9" t="s">
        <v>16</v>
      </c>
      <c r="B12" s="11"/>
      <c r="C12" s="105">
        <f>C6*C11</f>
        <v>1530</v>
      </c>
      <c r="D12" s="107"/>
      <c r="E12" s="73"/>
    </row>
    <row r="13" spans="1:13" x14ac:dyDescent="0.25">
      <c r="A13" s="9" t="s">
        <v>17</v>
      </c>
      <c r="B13" s="11"/>
      <c r="C13" s="105">
        <f>C6-C12</f>
        <v>1470</v>
      </c>
      <c r="D13" s="107"/>
    </row>
    <row r="14" spans="1:13" x14ac:dyDescent="0.25">
      <c r="A14" s="9" t="s">
        <v>10</v>
      </c>
      <c r="B14" s="11"/>
      <c r="C14" s="105">
        <f>C5</f>
        <v>23000</v>
      </c>
      <c r="D14" s="107"/>
      <c r="F14" s="71"/>
      <c r="G14" s="71"/>
      <c r="H14" s="4"/>
    </row>
    <row r="15" spans="1:13" x14ac:dyDescent="0.25">
      <c r="B15" s="11"/>
      <c r="C15" s="105"/>
      <c r="D15" s="107"/>
      <c r="H15" s="4"/>
    </row>
    <row r="16" spans="1:13" x14ac:dyDescent="0.25">
      <c r="A16" s="15" t="s">
        <v>18</v>
      </c>
      <c r="B16" s="16"/>
      <c r="C16" s="106">
        <f>C14+C13</f>
        <v>24470</v>
      </c>
      <c r="D16" s="106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14" t="s">
        <v>57</v>
      </c>
      <c r="B18" s="5"/>
      <c r="C18" s="109">
        <v>650</v>
      </c>
      <c r="D18" s="109"/>
      <c r="E18" s="110"/>
      <c r="H18" s="94"/>
    </row>
    <row r="19" spans="1:8" x14ac:dyDescent="0.25">
      <c r="A19" s="9"/>
      <c r="B19" s="4"/>
      <c r="C19" s="31">
        <f>C18*C16</f>
        <v>15905500</v>
      </c>
      <c r="D19" t="s">
        <v>41</v>
      </c>
      <c r="E19" s="111"/>
      <c r="H19" s="4"/>
    </row>
    <row r="20" spans="1:8" x14ac:dyDescent="0.25">
      <c r="A20" s="9"/>
      <c r="B20" s="4"/>
      <c r="C20" s="31">
        <f>542*3000</f>
        <v>1626000</v>
      </c>
      <c r="D20" t="s">
        <v>83</v>
      </c>
      <c r="E20" s="111"/>
      <c r="H20" s="4"/>
    </row>
    <row r="21" spans="1:8" x14ac:dyDescent="0.25">
      <c r="A21" s="9"/>
      <c r="B21" s="4"/>
      <c r="C21" s="115">
        <v>600000</v>
      </c>
      <c r="D21" t="s">
        <v>85</v>
      </c>
      <c r="E21" s="111"/>
      <c r="H21" s="4"/>
    </row>
    <row r="22" spans="1:8" x14ac:dyDescent="0.25">
      <c r="A22" s="9"/>
      <c r="B22" s="4"/>
      <c r="C22" s="111">
        <f>C19+C20+C21</f>
        <v>18131500</v>
      </c>
      <c r="D22" s="4" t="s">
        <v>84</v>
      </c>
      <c r="E22" s="111"/>
      <c r="H22" s="4"/>
    </row>
    <row r="23" spans="1:8" x14ac:dyDescent="0.25">
      <c r="A23" s="9"/>
      <c r="B23" s="31"/>
      <c r="C23" s="111">
        <f>C22*0.9</f>
        <v>16318350</v>
      </c>
      <c r="D23" s="4" t="s">
        <v>19</v>
      </c>
      <c r="E23" s="31"/>
      <c r="F23" s="6"/>
      <c r="H23" s="71"/>
    </row>
    <row r="24" spans="1:8" x14ac:dyDescent="0.25">
      <c r="A24" s="9"/>
      <c r="C24" s="111">
        <f>C22*80%</f>
        <v>14505200</v>
      </c>
      <c r="D24" s="4" t="s">
        <v>20</v>
      </c>
      <c r="E24" s="31"/>
      <c r="F24" s="31"/>
    </row>
    <row r="25" spans="1:8" x14ac:dyDescent="0.25">
      <c r="A25" s="9"/>
      <c r="E25" s="31"/>
    </row>
    <row r="26" spans="1:8" x14ac:dyDescent="0.25">
      <c r="A26" s="17" t="s">
        <v>21</v>
      </c>
      <c r="B26" s="18"/>
      <c r="C26" s="112">
        <f>C4*D26</f>
        <v>1950000</v>
      </c>
      <c r="D26" s="112">
        <v>650</v>
      </c>
      <c r="E26" s="31"/>
    </row>
    <row r="27" spans="1:8" x14ac:dyDescent="0.25">
      <c r="A27" s="9" t="s">
        <v>22</v>
      </c>
    </row>
    <row r="28" spans="1:8" x14ac:dyDescent="0.25">
      <c r="A28" s="19" t="s">
        <v>23</v>
      </c>
      <c r="B28" s="10"/>
      <c r="C28" s="31">
        <f>C22*0.025/12</f>
        <v>37773.958333333336</v>
      </c>
      <c r="D28" s="31"/>
      <c r="E28" s="31"/>
    </row>
    <row r="29" spans="1:8" x14ac:dyDescent="0.25">
      <c r="C29" s="31"/>
      <c r="D29" s="31"/>
      <c r="F29" s="73" t="s">
        <v>76</v>
      </c>
    </row>
    <row r="30" spans="1:8" x14ac:dyDescent="0.25">
      <c r="A30" s="5" t="s">
        <v>77</v>
      </c>
      <c r="B30" s="5"/>
      <c r="C30" s="113"/>
      <c r="D30" s="113"/>
    </row>
    <row r="31" spans="1:8" x14ac:dyDescent="0.25">
      <c r="D31" s="71"/>
    </row>
    <row r="32" spans="1:8" x14ac:dyDescent="0.25">
      <c r="G32" s="3"/>
      <c r="H32" s="3"/>
    </row>
    <row r="33" spans="5:8" ht="18.75" x14ac:dyDescent="0.3">
      <c r="E33" s="118"/>
      <c r="F33" s="118"/>
      <c r="G33" s="3"/>
      <c r="H33" s="3"/>
    </row>
    <row r="34" spans="5:8" ht="18.75" x14ac:dyDescent="0.3">
      <c r="E34" s="118" t="s">
        <v>75</v>
      </c>
      <c r="F34" s="118"/>
      <c r="G34" s="3"/>
      <c r="H34" s="3"/>
    </row>
    <row r="35" spans="5:8" ht="18.75" x14ac:dyDescent="0.3">
      <c r="E35" s="96" t="s">
        <v>41</v>
      </c>
      <c r="F35" s="96">
        <f>C19</f>
        <v>15905500</v>
      </c>
      <c r="G35" s="3"/>
      <c r="H35" s="3"/>
    </row>
    <row r="36" spans="5:8" ht="18.75" x14ac:dyDescent="0.3">
      <c r="E36" s="96" t="s">
        <v>19</v>
      </c>
      <c r="F36" s="96">
        <f>C23</f>
        <v>16318350</v>
      </c>
      <c r="G36" s="3"/>
      <c r="H36" s="75">
        <f>F35*80</f>
        <v>1272440000</v>
      </c>
    </row>
    <row r="37" spans="5:8" ht="18.75" x14ac:dyDescent="0.3">
      <c r="E37" s="96" t="s">
        <v>20</v>
      </c>
      <c r="F37" s="96">
        <f>C24</f>
        <v>14505200</v>
      </c>
      <c r="G37" s="3"/>
      <c r="H37" s="3"/>
    </row>
    <row r="38" spans="5:8" x14ac:dyDescent="0.25">
      <c r="F38" s="3"/>
      <c r="G38" s="3"/>
      <c r="H38" s="3"/>
    </row>
    <row r="39" spans="5:8" x14ac:dyDescent="0.25">
      <c r="F39" s="3"/>
      <c r="G39" s="3"/>
      <c r="H39" s="3"/>
    </row>
    <row r="40" spans="5:8" x14ac:dyDescent="0.25">
      <c r="F40" s="3"/>
      <c r="G40" s="3"/>
      <c r="H40" s="3"/>
    </row>
    <row r="41" spans="5:8" x14ac:dyDescent="0.25">
      <c r="F41" s="3"/>
      <c r="G41" s="3"/>
      <c r="H41" s="3"/>
    </row>
    <row r="49" spans="1:1" x14ac:dyDescent="0.25">
      <c r="A49" s="20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66" spans="1:1" ht="15.75" x14ac:dyDescent="0.25">
      <c r="A66" s="21"/>
    </row>
    <row r="67" spans="1:1" ht="15.75" x14ac:dyDescent="0.25">
      <c r="A67" s="21"/>
    </row>
    <row r="68" spans="1:1" ht="15.75" x14ac:dyDescent="0.25">
      <c r="A68" s="21"/>
    </row>
    <row r="87" spans="3:3" x14ac:dyDescent="0.25">
      <c r="C87">
        <f>C86*C85</f>
        <v>0</v>
      </c>
    </row>
  </sheetData>
  <mergeCells count="2">
    <mergeCell ref="E33:F33"/>
    <mergeCell ref="E34:F3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9" sqref="Q9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5.42578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f>C2/1.2</f>
        <v>708.33333333333337</v>
      </c>
      <c r="C2">
        <v>850</v>
      </c>
      <c r="D2" s="87">
        <f>C2*1.2</f>
        <v>1020</v>
      </c>
      <c r="E2" s="87">
        <v>13800000</v>
      </c>
      <c r="F2" s="87">
        <f>E2/B2</f>
        <v>19482.352941176468</v>
      </c>
      <c r="G2" s="77">
        <f>E2/C2</f>
        <v>16235.294117647059</v>
      </c>
      <c r="H2">
        <f>E2/D2</f>
        <v>13529.411764705883</v>
      </c>
      <c r="O2" s="86">
        <f t="shared" ref="O2:O7" si="0">P2/1.2</f>
        <v>458.33333333333337</v>
      </c>
      <c r="P2" s="87">
        <v>550</v>
      </c>
      <c r="Q2" s="99">
        <v>10000000</v>
      </c>
      <c r="R2" s="87">
        <f t="shared" ref="R2:R3" si="1">Q2/O2</f>
        <v>21818.181818181816</v>
      </c>
      <c r="S2" s="87">
        <f t="shared" ref="S2:S10" si="2">Q2/P2</f>
        <v>18181.81818181818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2">
        <f>C3/1.2</f>
        <v>364.58333333333337</v>
      </c>
      <c r="C3">
        <f>D3/1.2</f>
        <v>437.5</v>
      </c>
      <c r="D3" s="87">
        <v>525</v>
      </c>
      <c r="E3" s="87">
        <v>9800000</v>
      </c>
      <c r="F3" s="87">
        <f t="shared" ref="F3:F6" si="3">E3/B3</f>
        <v>26879.999999999996</v>
      </c>
      <c r="G3" s="77">
        <f t="shared" ref="G3:G9" si="4">E3/C3</f>
        <v>22400</v>
      </c>
      <c r="H3">
        <f t="shared" ref="H3:H7" si="5">E3/D3</f>
        <v>18666.666666666668</v>
      </c>
      <c r="I3">
        <v>7</v>
      </c>
      <c r="J3">
        <v>701</v>
      </c>
      <c r="O3" s="86">
        <f t="shared" si="0"/>
        <v>641.66666666666674</v>
      </c>
      <c r="P3" s="87">
        <v>770</v>
      </c>
      <c r="Q3" s="100">
        <v>13500000</v>
      </c>
      <c r="R3" s="87">
        <f t="shared" si="1"/>
        <v>21038.961038961035</v>
      </c>
      <c r="S3" s="87">
        <f t="shared" si="2"/>
        <v>17532.467532467534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650</v>
      </c>
      <c r="C4">
        <f>B4/1.2</f>
        <v>541.66666666666674</v>
      </c>
      <c r="D4" s="87">
        <f t="shared" ref="D4:D10" si="6">C4*1.2</f>
        <v>650.00000000000011</v>
      </c>
      <c r="E4" s="87">
        <v>15000000</v>
      </c>
      <c r="F4" s="87">
        <f t="shared" si="3"/>
        <v>23076.923076923078</v>
      </c>
      <c r="G4" s="77">
        <f t="shared" si="4"/>
        <v>27692.307692307688</v>
      </c>
      <c r="H4">
        <f t="shared" si="5"/>
        <v>23076.923076923074</v>
      </c>
      <c r="I4">
        <v>6</v>
      </c>
      <c r="J4">
        <v>601</v>
      </c>
      <c r="O4" s="86">
        <f t="shared" si="0"/>
        <v>541.78800000000001</v>
      </c>
      <c r="P4" s="87">
        <f>60.4*10.764</f>
        <v>650.14559999999994</v>
      </c>
      <c r="Q4" s="100">
        <v>12500000</v>
      </c>
      <c r="R4" s="87">
        <f t="shared" ref="R4:R9" si="7">Q4/O4</f>
        <v>23071.755003802224</v>
      </c>
      <c r="S4" s="87">
        <f t="shared" si="2"/>
        <v>19226.462503168521</v>
      </c>
      <c r="T4" s="87"/>
      <c r="U4" s="88"/>
      <c r="V4" s="3"/>
      <c r="W4" s="3"/>
      <c r="X4" s="3"/>
      <c r="Y4" s="3"/>
    </row>
    <row r="5" spans="1:32" x14ac:dyDescent="0.25">
      <c r="B5" s="92">
        <f>C5/1.2</f>
        <v>364.58333333333337</v>
      </c>
      <c r="C5">
        <f>D5/1.2</f>
        <v>437.5</v>
      </c>
      <c r="D5" s="87">
        <v>525</v>
      </c>
      <c r="E5" s="87">
        <v>9800000</v>
      </c>
      <c r="F5" s="87">
        <f t="shared" si="3"/>
        <v>26879.999999999996</v>
      </c>
      <c r="G5" s="77">
        <f t="shared" si="4"/>
        <v>22400</v>
      </c>
      <c r="H5">
        <f t="shared" si="5"/>
        <v>18666.666666666668</v>
      </c>
      <c r="I5">
        <v>1</v>
      </c>
      <c r="J5">
        <v>103</v>
      </c>
      <c r="O5" s="86">
        <f t="shared" si="0"/>
        <v>541.87769999999989</v>
      </c>
      <c r="P5" s="87">
        <f>60.41*10.764</f>
        <v>650.25323999999989</v>
      </c>
      <c r="Q5" s="100">
        <v>14000000</v>
      </c>
      <c r="R5" s="87">
        <f t="shared" si="7"/>
        <v>25836.088106227664</v>
      </c>
      <c r="S5" s="87">
        <f t="shared" si="2"/>
        <v>21530.073421856388</v>
      </c>
      <c r="T5" s="87"/>
      <c r="U5" s="88"/>
      <c r="V5" s="3"/>
      <c r="W5" s="3"/>
      <c r="X5" s="3"/>
      <c r="Y5" s="3"/>
    </row>
    <row r="6" spans="1:32" x14ac:dyDescent="0.25">
      <c r="B6">
        <v>410</v>
      </c>
      <c r="C6">
        <f t="shared" ref="C6:C12" si="8">B6*1.2</f>
        <v>492</v>
      </c>
      <c r="D6" s="87">
        <f t="shared" si="6"/>
        <v>590.4</v>
      </c>
      <c r="E6" s="87">
        <v>9200000</v>
      </c>
      <c r="F6" s="87">
        <f t="shared" si="3"/>
        <v>22439.024390243903</v>
      </c>
      <c r="G6" s="77">
        <f t="shared" si="4"/>
        <v>18699.186991869919</v>
      </c>
      <c r="H6">
        <f t="shared" si="5"/>
        <v>15582.655826558266</v>
      </c>
      <c r="I6">
        <v>1</v>
      </c>
      <c r="J6">
        <v>104</v>
      </c>
      <c r="O6" s="86">
        <f t="shared" si="0"/>
        <v>541.66666666666674</v>
      </c>
      <c r="P6" s="87">
        <v>650</v>
      </c>
      <c r="Q6" s="87">
        <v>11900000</v>
      </c>
      <c r="R6" s="87">
        <f t="shared" si="7"/>
        <v>21969.230769230766</v>
      </c>
      <c r="S6" s="87">
        <f t="shared" si="2"/>
        <v>18307.692307692309</v>
      </c>
      <c r="T6" s="87"/>
      <c r="U6" s="88"/>
      <c r="V6" s="3"/>
      <c r="W6" s="3"/>
      <c r="X6" s="3"/>
      <c r="Y6" s="3"/>
    </row>
    <row r="7" spans="1:32" x14ac:dyDescent="0.25">
      <c r="B7">
        <v>400</v>
      </c>
      <c r="C7">
        <f t="shared" si="8"/>
        <v>480</v>
      </c>
      <c r="D7" s="87">
        <f t="shared" si="6"/>
        <v>576</v>
      </c>
      <c r="E7" s="87">
        <v>9800000</v>
      </c>
      <c r="F7" s="87">
        <f t="shared" ref="F7:F14" si="9">ROUND((E7/B7),0)</f>
        <v>24500</v>
      </c>
      <c r="G7" s="77">
        <f t="shared" si="4"/>
        <v>20416.666666666668</v>
      </c>
      <c r="H7">
        <f t="shared" si="5"/>
        <v>17013.888888888891</v>
      </c>
      <c r="I7">
        <v>1</v>
      </c>
      <c r="J7">
        <v>103</v>
      </c>
      <c r="O7" s="86">
        <f t="shared" si="0"/>
        <v>541.87769999999989</v>
      </c>
      <c r="P7" s="87">
        <f>60.41*10.764</f>
        <v>650.25323999999989</v>
      </c>
      <c r="Q7" s="87">
        <v>14000000</v>
      </c>
      <c r="R7" s="87">
        <f t="shared" si="7"/>
        <v>25836.088106227664</v>
      </c>
      <c r="S7" s="101">
        <f t="shared" si="2"/>
        <v>21530.073421856388</v>
      </c>
      <c r="T7" s="87"/>
      <c r="U7" s="88"/>
      <c r="V7" s="3"/>
      <c r="W7" s="3"/>
      <c r="X7" s="3"/>
      <c r="Y7" s="3"/>
    </row>
    <row r="8" spans="1:32" x14ac:dyDescent="0.25">
      <c r="B8">
        <v>612</v>
      </c>
      <c r="C8">
        <f t="shared" si="8"/>
        <v>734.4</v>
      </c>
      <c r="D8" s="87">
        <f t="shared" si="6"/>
        <v>881.28</v>
      </c>
      <c r="E8" s="87">
        <v>14000000</v>
      </c>
      <c r="F8" s="87">
        <f t="shared" si="9"/>
        <v>22876</v>
      </c>
      <c r="G8" s="77">
        <f t="shared" si="4"/>
        <v>19063.18082788671</v>
      </c>
      <c r="H8">
        <f t="shared" ref="H8:H13" si="10">F8/D8</f>
        <v>25.957697893972405</v>
      </c>
      <c r="I8">
        <v>19</v>
      </c>
      <c r="J8">
        <v>1905</v>
      </c>
      <c r="O8" s="87">
        <f>P8/1.2</f>
        <v>246.58529999999999</v>
      </c>
      <c r="P8" s="87">
        <f>27.49*10.764</f>
        <v>295.90235999999999</v>
      </c>
      <c r="Q8" s="87">
        <v>7600000</v>
      </c>
      <c r="R8" s="87">
        <f t="shared" si="7"/>
        <v>30820.977568411417</v>
      </c>
      <c r="S8" s="87">
        <f t="shared" si="2"/>
        <v>25684.147973676183</v>
      </c>
      <c r="T8" s="87"/>
      <c r="U8" s="88"/>
      <c r="V8" s="3"/>
      <c r="W8" s="3"/>
      <c r="X8" s="3"/>
      <c r="Y8" s="3"/>
    </row>
    <row r="9" spans="1:32" x14ac:dyDescent="0.25">
      <c r="B9">
        <v>744</v>
      </c>
      <c r="C9">
        <f t="shared" si="8"/>
        <v>892.8</v>
      </c>
      <c r="D9" s="87">
        <f t="shared" si="6"/>
        <v>1071.3599999999999</v>
      </c>
      <c r="E9" s="87">
        <v>21000000</v>
      </c>
      <c r="F9" s="87">
        <f t="shared" si="9"/>
        <v>28226</v>
      </c>
      <c r="G9" s="102">
        <f t="shared" si="4"/>
        <v>23521.505376344088</v>
      </c>
      <c r="H9">
        <f t="shared" si="10"/>
        <v>26.345952807646359</v>
      </c>
      <c r="I9">
        <v>16</v>
      </c>
      <c r="J9">
        <v>1603</v>
      </c>
      <c r="N9">
        <v>68.63</v>
      </c>
      <c r="O9" s="87">
        <f>P9/1.2</f>
        <v>677.14529999999991</v>
      </c>
      <c r="P9" s="87">
        <f>75.49*10.764</f>
        <v>812.57435999999984</v>
      </c>
      <c r="Q9" s="87">
        <v>18300000</v>
      </c>
      <c r="R9" s="87">
        <f t="shared" si="7"/>
        <v>27025.218959653124</v>
      </c>
      <c r="S9" s="120">
        <f t="shared" si="2"/>
        <v>22521.015799710938</v>
      </c>
      <c r="T9" s="87"/>
      <c r="U9" s="3"/>
      <c r="V9" s="3"/>
      <c r="W9" s="3"/>
      <c r="X9" s="3"/>
      <c r="Y9" s="3"/>
    </row>
    <row r="10" spans="1:32" ht="16.5" x14ac:dyDescent="0.3">
      <c r="B10">
        <v>1200</v>
      </c>
      <c r="C10">
        <f t="shared" si="8"/>
        <v>1440</v>
      </c>
      <c r="D10" s="87">
        <f t="shared" si="6"/>
        <v>1728</v>
      </c>
      <c r="E10" s="87">
        <v>35000000</v>
      </c>
      <c r="F10" s="87">
        <f t="shared" si="9"/>
        <v>29167</v>
      </c>
      <c r="G10">
        <f t="shared" ref="G10:G14" si="11">ROUND((E10/C10),0)</f>
        <v>24306</v>
      </c>
      <c r="H10">
        <f t="shared" si="10"/>
        <v>16.879050925925927</v>
      </c>
      <c r="I10">
        <v>6</v>
      </c>
      <c r="J10">
        <v>602</v>
      </c>
      <c r="N10">
        <v>0</v>
      </c>
      <c r="O10" s="87">
        <f>P10/1.2</f>
        <v>260.30939999999998</v>
      </c>
      <c r="P10" s="87">
        <f>29.02*10.764</f>
        <v>312.37127999999996</v>
      </c>
      <c r="Q10" s="87">
        <v>7250000</v>
      </c>
      <c r="R10" s="87" t="e">
        <f>T10/#REF!</f>
        <v>#REF!</v>
      </c>
      <c r="S10" s="101">
        <f t="shared" si="2"/>
        <v>23209.560110647821</v>
      </c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B11">
        <f>C11/1.2</f>
        <v>660</v>
      </c>
      <c r="C11">
        <v>792</v>
      </c>
      <c r="D11">
        <f t="shared" ref="D11:D14" si="12">C11*1.2</f>
        <v>950.4</v>
      </c>
      <c r="E11" s="87">
        <v>20000000</v>
      </c>
      <c r="F11">
        <f t="shared" si="9"/>
        <v>30303</v>
      </c>
      <c r="G11" s="5">
        <f t="shared" si="11"/>
        <v>25253</v>
      </c>
      <c r="H11">
        <f t="shared" si="10"/>
        <v>31.884469696969699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B12">
        <v>705</v>
      </c>
      <c r="C12">
        <f t="shared" si="8"/>
        <v>846</v>
      </c>
      <c r="D12">
        <f t="shared" si="12"/>
        <v>1015.1999999999999</v>
      </c>
      <c r="E12" s="87">
        <v>20700000</v>
      </c>
      <c r="F12">
        <f t="shared" si="9"/>
        <v>29362</v>
      </c>
      <c r="G12" s="5">
        <f t="shared" si="11"/>
        <v>24468</v>
      </c>
      <c r="H12">
        <f t="shared" si="10"/>
        <v>28.922379826635147</v>
      </c>
      <c r="I12">
        <f t="shared" ref="I12:I14" si="13">U12</f>
        <v>0</v>
      </c>
      <c r="J12">
        <f t="shared" ref="J12:J14" si="14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750</v>
      </c>
      <c r="C13">
        <f t="shared" ref="C13:C14" si="15">B13*1.1</f>
        <v>825.00000000000011</v>
      </c>
      <c r="D13">
        <f t="shared" si="12"/>
        <v>990.00000000000011</v>
      </c>
      <c r="E13" s="87">
        <v>21000000</v>
      </c>
      <c r="F13">
        <f t="shared" si="9"/>
        <v>28000</v>
      </c>
      <c r="G13">
        <f t="shared" si="11"/>
        <v>25455</v>
      </c>
      <c r="H13">
        <f t="shared" si="10"/>
        <v>28.28282828282828</v>
      </c>
      <c r="I13">
        <f t="shared" si="13"/>
        <v>0</v>
      </c>
      <c r="J13">
        <f t="shared" si="14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5"/>
        <v>0</v>
      </c>
      <c r="D14">
        <f t="shared" si="12"/>
        <v>0</v>
      </c>
      <c r="E14" s="87"/>
      <c r="F14" t="e">
        <f t="shared" si="9"/>
        <v>#DIV/0!</v>
      </c>
      <c r="G14" t="e">
        <f t="shared" si="11"/>
        <v>#DIV/0!</v>
      </c>
      <c r="H14" t="e">
        <f t="shared" ref="H14" si="16">ROUND((E14/D14),0)</f>
        <v>#DIV/0!</v>
      </c>
      <c r="I14">
        <f t="shared" si="13"/>
        <v>0</v>
      </c>
      <c r="J14">
        <f t="shared" si="14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87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87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P16">
        <f>O9*1.2</f>
        <v>812.57435999999984</v>
      </c>
      <c r="S16" s="87"/>
      <c r="T16" s="87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87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87"/>
      <c r="T17" s="87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87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/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8" zoomScale="130" zoomScaleNormal="130" workbookViewId="0"/>
  </sheetViews>
  <sheetFormatPr defaultRowHeight="15" x14ac:dyDescent="0.25"/>
  <sheetData>
    <row r="117" spans="6:13" x14ac:dyDescent="0.25">
      <c r="F117" s="119" t="s">
        <v>55</v>
      </c>
      <c r="G117" s="119"/>
      <c r="H117" s="119"/>
      <c r="I117" s="119"/>
      <c r="J117" s="119"/>
      <c r="K117" s="119"/>
      <c r="L117" s="119"/>
      <c r="M117" s="11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15:U248"/>
  <sheetViews>
    <sheetView topLeftCell="A34" workbookViewId="0">
      <selection activeCell="T252" sqref="T252"/>
    </sheetView>
  </sheetViews>
  <sheetFormatPr defaultRowHeight="15" x14ac:dyDescent="0.25"/>
  <sheetData>
    <row r="15" spans="17:18" x14ac:dyDescent="0.25">
      <c r="Q15" t="s">
        <v>78</v>
      </c>
      <c r="R15">
        <v>2</v>
      </c>
    </row>
    <row r="50" spans="18:19" x14ac:dyDescent="0.25">
      <c r="R50" t="s">
        <v>78</v>
      </c>
      <c r="S50">
        <v>5</v>
      </c>
    </row>
    <row r="83" spans="14:15" x14ac:dyDescent="0.25">
      <c r="N83" t="s">
        <v>78</v>
      </c>
      <c r="O83">
        <v>10</v>
      </c>
    </row>
    <row r="134" spans="17:18" x14ac:dyDescent="0.25">
      <c r="Q134" t="s">
        <v>78</v>
      </c>
      <c r="R134">
        <v>9</v>
      </c>
    </row>
    <row r="173" spans="19:20" x14ac:dyDescent="0.25">
      <c r="S173" t="s">
        <v>78</v>
      </c>
      <c r="T173">
        <v>650</v>
      </c>
    </row>
    <row r="206" spans="20:21" x14ac:dyDescent="0.25">
      <c r="T206" t="s">
        <v>78</v>
      </c>
      <c r="U206">
        <v>19</v>
      </c>
    </row>
    <row r="248" spans="20:21" x14ac:dyDescent="0.25">
      <c r="T248" t="s">
        <v>78</v>
      </c>
      <c r="U248">
        <v>20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44" workbookViewId="0">
      <selection activeCell="R256" sqref="R2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6B89-0257-4D39-85AB-5D6F9BBDE814}">
  <dimension ref="A1"/>
  <sheetViews>
    <sheetView topLeftCell="A37" workbookViewId="0">
      <selection activeCell="A84" sqref="A8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Area Page</vt:lpstr>
      <vt:lpstr>Rates</vt:lpstr>
      <vt:lpstr>Rate1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2025-03-19T10:48:43Z</dcterms:modified>
</cp:coreProperties>
</file>