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Sammet Shikhar\"/>
    </mc:Choice>
  </mc:AlternateContent>
  <xr:revisionPtr revIDLastSave="0" documentId="13_ncr:1_{5CC7EC68-27E3-47A8-A88E-EECE3C5C350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Wing -C" sheetId="57" r:id="rId1"/>
    <sheet name="Wing -C (Sale)" sheetId="88" r:id="rId2"/>
    <sheet name="Wing -C (Rehab)" sheetId="89" r:id="rId3"/>
    <sheet name="Total" sheetId="79" r:id="rId4"/>
    <sheet name="Rera" sheetId="67" r:id="rId5"/>
    <sheet name="Typical Floor" sheetId="70" r:id="rId6"/>
    <sheet name="IGR" sheetId="80" r:id="rId7"/>
    <sheet name="RR" sheetId="81" r:id="rId8"/>
    <sheet name="Rates" sheetId="82" r:id="rId9"/>
    <sheet name="Sheet1" sheetId="85" r:id="rId10"/>
  </sheets>
  <definedNames>
    <definedName name="_xlnm._FilterDatabase" localSheetId="4" hidden="1">Rera!$D$19:$D$24</definedName>
    <definedName name="_xlnm._FilterDatabase" localSheetId="0" hidden="1">'Wing -C'!$M$1:$M$44</definedName>
    <definedName name="_xlnm._FilterDatabase" localSheetId="2" hidden="1">'Wing -C (Rehab)'!$M$1:$M$13</definedName>
    <definedName name="_xlnm._FilterDatabase" localSheetId="1" hidden="1">'Wing -C (Sale)'!$D$1:$D$36</definedName>
  </definedNames>
  <calcPr calcId="191029"/>
</workbook>
</file>

<file path=xl/calcChain.xml><?xml version="1.0" encoding="utf-8"?>
<calcChain xmlns="http://schemas.openxmlformats.org/spreadsheetml/2006/main">
  <c r="D12" i="80" l="1"/>
  <c r="J6" i="79"/>
  <c r="J5" i="79"/>
  <c r="E4" i="79"/>
  <c r="F4" i="79"/>
  <c r="G4" i="79"/>
  <c r="H4" i="79"/>
  <c r="I4" i="79"/>
  <c r="F3" i="79"/>
  <c r="E3" i="79"/>
  <c r="F2" i="79"/>
  <c r="E2" i="79"/>
  <c r="D4" i="79"/>
  <c r="I3" i="79"/>
  <c r="H3" i="79"/>
  <c r="G3" i="79"/>
  <c r="E10" i="89"/>
  <c r="J9" i="89"/>
  <c r="I9" i="89"/>
  <c r="K9" i="89" s="1"/>
  <c r="F9" i="89"/>
  <c r="L9" i="89" s="1"/>
  <c r="J8" i="89"/>
  <c r="I8" i="89"/>
  <c r="K8" i="89" s="1"/>
  <c r="F8" i="89"/>
  <c r="L8" i="89" s="1"/>
  <c r="K7" i="89"/>
  <c r="J7" i="89"/>
  <c r="I7" i="89"/>
  <c r="F7" i="89"/>
  <c r="L7" i="89" s="1"/>
  <c r="J6" i="89"/>
  <c r="I6" i="89"/>
  <c r="K6" i="89" s="1"/>
  <c r="F6" i="89"/>
  <c r="L6" i="89" s="1"/>
  <c r="J5" i="89"/>
  <c r="I5" i="89"/>
  <c r="K5" i="89" s="1"/>
  <c r="F5" i="89"/>
  <c r="L5" i="89" s="1"/>
  <c r="J4" i="89"/>
  <c r="I4" i="89"/>
  <c r="K4" i="89" s="1"/>
  <c r="F4" i="89"/>
  <c r="L4" i="89" s="1"/>
  <c r="J3" i="89"/>
  <c r="I3" i="89"/>
  <c r="K3" i="89" s="1"/>
  <c r="F3" i="89"/>
  <c r="L3" i="89" s="1"/>
  <c r="J2" i="89"/>
  <c r="I2" i="89"/>
  <c r="K2" i="89" s="1"/>
  <c r="F2" i="89"/>
  <c r="E33" i="88"/>
  <c r="H32" i="88"/>
  <c r="J32" i="88" s="1"/>
  <c r="F32" i="88"/>
  <c r="L32" i="88" s="1"/>
  <c r="H31" i="88"/>
  <c r="I31" i="88" s="1"/>
  <c r="K31" i="88" s="1"/>
  <c r="F31" i="88"/>
  <c r="L31" i="88" s="1"/>
  <c r="H30" i="88"/>
  <c r="J30" i="88" s="1"/>
  <c r="F30" i="88"/>
  <c r="L30" i="88" s="1"/>
  <c r="L29" i="88"/>
  <c r="H29" i="88"/>
  <c r="I29" i="88" s="1"/>
  <c r="K29" i="88" s="1"/>
  <c r="F29" i="88"/>
  <c r="H28" i="88"/>
  <c r="J28" i="88" s="1"/>
  <c r="F28" i="88"/>
  <c r="L28" i="88" s="1"/>
  <c r="H27" i="88"/>
  <c r="I27" i="88" s="1"/>
  <c r="K27" i="88" s="1"/>
  <c r="F27" i="88"/>
  <c r="L27" i="88" s="1"/>
  <c r="H26" i="88"/>
  <c r="J26" i="88" s="1"/>
  <c r="F26" i="88"/>
  <c r="L26" i="88" s="1"/>
  <c r="H25" i="88"/>
  <c r="I25" i="88" s="1"/>
  <c r="K25" i="88" s="1"/>
  <c r="F25" i="88"/>
  <c r="L25" i="88" s="1"/>
  <c r="H24" i="88"/>
  <c r="J24" i="88" s="1"/>
  <c r="F24" i="88"/>
  <c r="L24" i="88" s="1"/>
  <c r="H23" i="88"/>
  <c r="I23" i="88" s="1"/>
  <c r="K23" i="88" s="1"/>
  <c r="F23" i="88"/>
  <c r="L23" i="88" s="1"/>
  <c r="H22" i="88"/>
  <c r="J22" i="88" s="1"/>
  <c r="F22" i="88"/>
  <c r="L22" i="88" s="1"/>
  <c r="H21" i="88"/>
  <c r="I21" i="88" s="1"/>
  <c r="K21" i="88" s="1"/>
  <c r="F21" i="88"/>
  <c r="L21" i="88" s="1"/>
  <c r="H20" i="88"/>
  <c r="J20" i="88" s="1"/>
  <c r="F20" i="88"/>
  <c r="L20" i="88" s="1"/>
  <c r="H19" i="88"/>
  <c r="I19" i="88" s="1"/>
  <c r="K19" i="88" s="1"/>
  <c r="F19" i="88"/>
  <c r="L19" i="88" s="1"/>
  <c r="H18" i="88"/>
  <c r="J18" i="88" s="1"/>
  <c r="F18" i="88"/>
  <c r="L18" i="88" s="1"/>
  <c r="H17" i="88"/>
  <c r="I17" i="88" s="1"/>
  <c r="K17" i="88" s="1"/>
  <c r="F17" i="88"/>
  <c r="L17" i="88" s="1"/>
  <c r="H16" i="88"/>
  <c r="J16" i="88" s="1"/>
  <c r="F16" i="88"/>
  <c r="L16" i="88" s="1"/>
  <c r="H15" i="88"/>
  <c r="I15" i="88" s="1"/>
  <c r="K15" i="88" s="1"/>
  <c r="F15" i="88"/>
  <c r="L15" i="88" s="1"/>
  <c r="H14" i="88"/>
  <c r="J14" i="88" s="1"/>
  <c r="F14" i="88"/>
  <c r="L14" i="88" s="1"/>
  <c r="H13" i="88"/>
  <c r="I13" i="88" s="1"/>
  <c r="K13" i="88" s="1"/>
  <c r="F13" i="88"/>
  <c r="L13" i="88" s="1"/>
  <c r="H12" i="88"/>
  <c r="J12" i="88" s="1"/>
  <c r="F12" i="88"/>
  <c r="L12" i="88" s="1"/>
  <c r="H11" i="88"/>
  <c r="I11" i="88" s="1"/>
  <c r="K11" i="88" s="1"/>
  <c r="F11" i="88"/>
  <c r="L11" i="88" s="1"/>
  <c r="H10" i="88"/>
  <c r="J10" i="88" s="1"/>
  <c r="F10" i="88"/>
  <c r="L10" i="88" s="1"/>
  <c r="H9" i="88"/>
  <c r="I9" i="88" s="1"/>
  <c r="K9" i="88" s="1"/>
  <c r="F9" i="88"/>
  <c r="L9" i="88" s="1"/>
  <c r="H8" i="88"/>
  <c r="J8" i="88" s="1"/>
  <c r="F8" i="88"/>
  <c r="L8" i="88" s="1"/>
  <c r="H7" i="88"/>
  <c r="I7" i="88" s="1"/>
  <c r="K7" i="88" s="1"/>
  <c r="F7" i="88"/>
  <c r="L7" i="88" s="1"/>
  <c r="H6" i="88"/>
  <c r="J6" i="88" s="1"/>
  <c r="F6" i="88"/>
  <c r="L6" i="88" s="1"/>
  <c r="H5" i="88"/>
  <c r="I5" i="88" s="1"/>
  <c r="K5" i="88" s="1"/>
  <c r="F5" i="88"/>
  <c r="L5" i="88" s="1"/>
  <c r="H4" i="88"/>
  <c r="J4" i="88" s="1"/>
  <c r="F4" i="88"/>
  <c r="L4" i="88" s="1"/>
  <c r="H3" i="88"/>
  <c r="I3" i="88" s="1"/>
  <c r="K3" i="88" s="1"/>
  <c r="F3" i="88"/>
  <c r="L3" i="88" s="1"/>
  <c r="H2" i="88"/>
  <c r="J2" i="88" s="1"/>
  <c r="F2" i="88"/>
  <c r="L2" i="88" s="1"/>
  <c r="H18" i="57"/>
  <c r="I18" i="57" s="1"/>
  <c r="K18" i="57" s="1"/>
  <c r="L18" i="57"/>
  <c r="H19" i="57"/>
  <c r="I19" i="57" s="1"/>
  <c r="K19" i="57" s="1"/>
  <c r="L19" i="57"/>
  <c r="B5" i="80"/>
  <c r="F7" i="80"/>
  <c r="G7" i="80"/>
  <c r="C7" i="80"/>
  <c r="D7" i="80"/>
  <c r="I3" i="57"/>
  <c r="K3" i="57" s="1"/>
  <c r="I4" i="57"/>
  <c r="K4" i="57" s="1"/>
  <c r="J4" i="57"/>
  <c r="I5" i="57"/>
  <c r="K5" i="57" s="1"/>
  <c r="J5" i="57"/>
  <c r="I6" i="57"/>
  <c r="K6" i="57" s="1"/>
  <c r="I7" i="57"/>
  <c r="K7" i="57" s="1"/>
  <c r="H8" i="57"/>
  <c r="I8" i="57" s="1"/>
  <c r="K8" i="57" s="1"/>
  <c r="H9" i="57"/>
  <c r="J9" i="57" s="1"/>
  <c r="H10" i="57"/>
  <c r="I10" i="57" s="1"/>
  <c r="K10" i="57" s="1"/>
  <c r="H11" i="57"/>
  <c r="I11" i="57" s="1"/>
  <c r="K11" i="57" s="1"/>
  <c r="I12" i="57"/>
  <c r="K12" i="57" s="1"/>
  <c r="H13" i="57"/>
  <c r="I13" i="57" s="1"/>
  <c r="K13" i="57" s="1"/>
  <c r="L13" i="57"/>
  <c r="H14" i="57"/>
  <c r="I14" i="57" s="1"/>
  <c r="K14" i="57" s="1"/>
  <c r="H15" i="57"/>
  <c r="I15" i="57" s="1"/>
  <c r="K15" i="57" s="1"/>
  <c r="H16" i="57"/>
  <c r="I16" i="57" s="1"/>
  <c r="K16" i="57" s="1"/>
  <c r="H17" i="57"/>
  <c r="J17" i="57" s="1"/>
  <c r="H20" i="57"/>
  <c r="I20" i="57" s="1"/>
  <c r="K20" i="57" s="1"/>
  <c r="H21" i="57"/>
  <c r="J21" i="57" s="1"/>
  <c r="H22" i="57"/>
  <c r="I22" i="57" s="1"/>
  <c r="K22" i="57" s="1"/>
  <c r="H23" i="57"/>
  <c r="I23" i="57" s="1"/>
  <c r="K23" i="57" s="1"/>
  <c r="H24" i="57"/>
  <c r="I24" i="57" s="1"/>
  <c r="K24" i="57" s="1"/>
  <c r="H25" i="57"/>
  <c r="I25" i="57" s="1"/>
  <c r="K25" i="57" s="1"/>
  <c r="J25" i="57"/>
  <c r="H26" i="57"/>
  <c r="I26" i="57" s="1"/>
  <c r="K26" i="57" s="1"/>
  <c r="H27" i="57"/>
  <c r="I27" i="57" s="1"/>
  <c r="K27" i="57" s="1"/>
  <c r="H28" i="57"/>
  <c r="I28" i="57" s="1"/>
  <c r="K28" i="57" s="1"/>
  <c r="H29" i="57"/>
  <c r="I29" i="57" s="1"/>
  <c r="K29" i="57" s="1"/>
  <c r="L29" i="57"/>
  <c r="H30" i="57"/>
  <c r="I30" i="57" s="1"/>
  <c r="K30" i="57" s="1"/>
  <c r="H31" i="57"/>
  <c r="I31" i="57" s="1"/>
  <c r="K31" i="57" s="1"/>
  <c r="H32" i="57"/>
  <c r="I32" i="57" s="1"/>
  <c r="K32" i="57" s="1"/>
  <c r="H33" i="57"/>
  <c r="J33" i="57" s="1"/>
  <c r="H34" i="57"/>
  <c r="I34" i="57" s="1"/>
  <c r="K34" i="57" s="1"/>
  <c r="H35" i="57"/>
  <c r="I35" i="57" s="1"/>
  <c r="K35" i="57" s="1"/>
  <c r="H36" i="57"/>
  <c r="I36" i="57" s="1"/>
  <c r="K36" i="57" s="1"/>
  <c r="H37" i="57"/>
  <c r="I37" i="57" s="1"/>
  <c r="K37" i="57" s="1"/>
  <c r="H38" i="57"/>
  <c r="I38" i="57" s="1"/>
  <c r="K38" i="57" s="1"/>
  <c r="I39" i="57"/>
  <c r="K39" i="57" s="1"/>
  <c r="H40" i="57"/>
  <c r="I40" i="57" s="1"/>
  <c r="K40" i="57" s="1"/>
  <c r="E41" i="57"/>
  <c r="F6" i="80"/>
  <c r="G6" i="80"/>
  <c r="C6" i="80"/>
  <c r="D6" i="80"/>
  <c r="D11" i="80"/>
  <c r="C5" i="80"/>
  <c r="D5" i="80"/>
  <c r="G5" i="80" s="1"/>
  <c r="F4" i="80"/>
  <c r="G4" i="80"/>
  <c r="F5" i="80"/>
  <c r="D4" i="80"/>
  <c r="C4" i="80"/>
  <c r="F3" i="57"/>
  <c r="L3" i="57" s="1"/>
  <c r="F4" i="57"/>
  <c r="L4" i="57" s="1"/>
  <c r="F5" i="57"/>
  <c r="L5" i="57" s="1"/>
  <c r="F6" i="57"/>
  <c r="L6" i="57" s="1"/>
  <c r="F7" i="57"/>
  <c r="L7" i="57" s="1"/>
  <c r="F8" i="57"/>
  <c r="L8" i="57" s="1"/>
  <c r="F9" i="57"/>
  <c r="L9" i="57" s="1"/>
  <c r="F10" i="57"/>
  <c r="L10" i="57" s="1"/>
  <c r="F11" i="57"/>
  <c r="L11" i="57" s="1"/>
  <c r="F12" i="57"/>
  <c r="L12" i="57" s="1"/>
  <c r="F13" i="57"/>
  <c r="F14" i="57"/>
  <c r="L14" i="57" s="1"/>
  <c r="F15" i="57"/>
  <c r="L15" i="57" s="1"/>
  <c r="F16" i="57"/>
  <c r="L16" i="57" s="1"/>
  <c r="F17" i="57"/>
  <c r="L17" i="57" s="1"/>
  <c r="F18" i="57"/>
  <c r="F19" i="57"/>
  <c r="F20" i="57"/>
  <c r="L20" i="57" s="1"/>
  <c r="F21" i="57"/>
  <c r="L21" i="57" s="1"/>
  <c r="F22" i="57"/>
  <c r="L22" i="57" s="1"/>
  <c r="F23" i="57"/>
  <c r="L23" i="57" s="1"/>
  <c r="F24" i="57"/>
  <c r="L24" i="57" s="1"/>
  <c r="F25" i="57"/>
  <c r="L25" i="57" s="1"/>
  <c r="F26" i="57"/>
  <c r="L26" i="57" s="1"/>
  <c r="F27" i="57"/>
  <c r="L27" i="57" s="1"/>
  <c r="F28" i="57"/>
  <c r="L28" i="57" s="1"/>
  <c r="F29" i="57"/>
  <c r="F30" i="57"/>
  <c r="L30" i="57" s="1"/>
  <c r="F31" i="57"/>
  <c r="L31" i="57" s="1"/>
  <c r="F32" i="57"/>
  <c r="L32" i="57" s="1"/>
  <c r="F33" i="57"/>
  <c r="L33" i="57" s="1"/>
  <c r="F34" i="57"/>
  <c r="L34" i="57" s="1"/>
  <c r="F35" i="57"/>
  <c r="L35" i="57" s="1"/>
  <c r="F36" i="57"/>
  <c r="L36" i="57" s="1"/>
  <c r="F37" i="57"/>
  <c r="L37" i="57" s="1"/>
  <c r="F38" i="57"/>
  <c r="L38" i="57" s="1"/>
  <c r="F39" i="57"/>
  <c r="L39" i="57" s="1"/>
  <c r="F40" i="57"/>
  <c r="L40" i="57" s="1"/>
  <c r="F2" i="57"/>
  <c r="F10" i="80"/>
  <c r="F11" i="80"/>
  <c r="F12" i="80"/>
  <c r="F13" i="80"/>
  <c r="D10" i="80"/>
  <c r="G3" i="80"/>
  <c r="F3" i="80"/>
  <c r="D3" i="80"/>
  <c r="C3" i="80"/>
  <c r="F9" i="80"/>
  <c r="D9" i="80"/>
  <c r="G9" i="80" s="1"/>
  <c r="F10" i="89" l="1"/>
  <c r="N2" i="89"/>
  <c r="J5" i="88"/>
  <c r="J3" i="88"/>
  <c r="I2" i="88"/>
  <c r="K2" i="88" s="1"/>
  <c r="J11" i="88"/>
  <c r="J27" i="88"/>
  <c r="F33" i="88"/>
  <c r="I4" i="88"/>
  <c r="K4" i="88" s="1"/>
  <c r="J19" i="88"/>
  <c r="J9" i="88"/>
  <c r="J17" i="88"/>
  <c r="J25" i="88"/>
  <c r="I32" i="88"/>
  <c r="K32" i="88" s="1"/>
  <c r="J7" i="88"/>
  <c r="J15" i="88"/>
  <c r="J23" i="88"/>
  <c r="J31" i="88"/>
  <c r="J13" i="88"/>
  <c r="J21" i="88"/>
  <c r="J29" i="88"/>
  <c r="H10" i="89"/>
  <c r="J10" i="89"/>
  <c r="L2" i="89"/>
  <c r="L10" i="89" s="1"/>
  <c r="H33" i="88"/>
  <c r="I6" i="88"/>
  <c r="K6" i="88" s="1"/>
  <c r="I8" i="88"/>
  <c r="K8" i="88" s="1"/>
  <c r="I10" i="88"/>
  <c r="K10" i="88" s="1"/>
  <c r="I12" i="88"/>
  <c r="K12" i="88" s="1"/>
  <c r="I14" i="88"/>
  <c r="K14" i="88" s="1"/>
  <c r="I16" i="88"/>
  <c r="K16" i="88" s="1"/>
  <c r="I18" i="88"/>
  <c r="K18" i="88" s="1"/>
  <c r="I20" i="88"/>
  <c r="K20" i="88" s="1"/>
  <c r="I22" i="88"/>
  <c r="K22" i="88" s="1"/>
  <c r="I24" i="88"/>
  <c r="K24" i="88" s="1"/>
  <c r="I26" i="88"/>
  <c r="K26" i="88" s="1"/>
  <c r="I28" i="88"/>
  <c r="K28" i="88" s="1"/>
  <c r="I30" i="88"/>
  <c r="K30" i="88" s="1"/>
  <c r="L33" i="88"/>
  <c r="J40" i="57"/>
  <c r="J19" i="57"/>
  <c r="J18" i="57"/>
  <c r="I9" i="57"/>
  <c r="K9" i="57" s="1"/>
  <c r="J37" i="57"/>
  <c r="I21" i="57"/>
  <c r="K21" i="57" s="1"/>
  <c r="J20" i="57"/>
  <c r="J8" i="57"/>
  <c r="J36" i="57"/>
  <c r="J24" i="57"/>
  <c r="F41" i="57"/>
  <c r="I33" i="57"/>
  <c r="K33" i="57" s="1"/>
  <c r="I17" i="57"/>
  <c r="K17" i="57" s="1"/>
  <c r="J29" i="57"/>
  <c r="J28" i="57"/>
  <c r="J13" i="57"/>
  <c r="J12" i="57"/>
  <c r="J32" i="57"/>
  <c r="J16" i="57"/>
  <c r="J39" i="57"/>
  <c r="J35" i="57"/>
  <c r="J31" i="57"/>
  <c r="J27" i="57"/>
  <c r="J23" i="57"/>
  <c r="J15" i="57"/>
  <c r="J11" i="57"/>
  <c r="J7" i="57"/>
  <c r="J3" i="57"/>
  <c r="J38" i="57"/>
  <c r="J34" i="57"/>
  <c r="J30" i="57"/>
  <c r="J26" i="57"/>
  <c r="J22" i="57"/>
  <c r="J14" i="57"/>
  <c r="J10" i="57"/>
  <c r="J6" i="57"/>
  <c r="E23" i="70"/>
  <c r="E38" i="70"/>
  <c r="E37" i="70"/>
  <c r="E34" i="70"/>
  <c r="E31" i="70"/>
  <c r="E30" i="70"/>
  <c r="E27" i="70"/>
  <c r="E20" i="70"/>
  <c r="E19" i="70"/>
  <c r="E16" i="70"/>
  <c r="E15" i="70"/>
  <c r="E12" i="70"/>
  <c r="E11" i="70"/>
  <c r="E8" i="70"/>
  <c r="E7" i="70"/>
  <c r="E4" i="70"/>
  <c r="L15" i="70"/>
  <c r="L14" i="70"/>
  <c r="L13" i="70"/>
  <c r="L12" i="70"/>
  <c r="L11" i="70"/>
  <c r="L10" i="70"/>
  <c r="L9" i="70"/>
  <c r="L8" i="70"/>
  <c r="L7" i="70"/>
  <c r="F34" i="67"/>
  <c r="E26" i="67"/>
  <c r="E27" i="67"/>
  <c r="E28" i="67"/>
  <c r="E29" i="67"/>
  <c r="E30" i="67"/>
  <c r="E31" i="67"/>
  <c r="E32" i="67"/>
  <c r="E33" i="67"/>
  <c r="E25" i="67"/>
  <c r="F14" i="80"/>
  <c r="G12" i="80"/>
  <c r="L2" i="57"/>
  <c r="L41" i="57" s="1"/>
  <c r="F15" i="80"/>
  <c r="G10" i="80"/>
  <c r="J10" i="80"/>
  <c r="J11" i="80"/>
  <c r="J12" i="80"/>
  <c r="J13" i="80"/>
  <c r="J14" i="80"/>
  <c r="J15" i="80"/>
  <c r="J16" i="80"/>
  <c r="K16" i="80" s="1"/>
  <c r="J17" i="80"/>
  <c r="K17" i="80"/>
  <c r="J18" i="80"/>
  <c r="J19" i="80"/>
  <c r="G16" i="80"/>
  <c r="G17" i="80"/>
  <c r="D13" i="80"/>
  <c r="G13" i="80" s="1"/>
  <c r="D14" i="80"/>
  <c r="G14" i="80" s="1"/>
  <c r="D15" i="80"/>
  <c r="G15" i="80" s="1"/>
  <c r="J33" i="88" l="1"/>
  <c r="I10" i="89"/>
  <c r="I33" i="88"/>
  <c r="I2" i="57"/>
  <c r="I41" i="57" s="1"/>
  <c r="H41" i="57"/>
  <c r="N2" i="57"/>
  <c r="K15" i="80"/>
  <c r="K14" i="80"/>
  <c r="K13" i="80"/>
  <c r="K10" i="80"/>
  <c r="K12" i="80"/>
  <c r="K11" i="80"/>
  <c r="G11" i="80"/>
  <c r="G2" i="79" l="1"/>
  <c r="H2" i="79" l="1"/>
  <c r="J2" i="57" l="1"/>
  <c r="J41" i="57" l="1"/>
  <c r="I2" i="79" s="1"/>
  <c r="K2" i="57"/>
  <c r="D20" i="80"/>
  <c r="J23" i="80"/>
  <c r="J22" i="80"/>
  <c r="J21" i="80"/>
  <c r="J20" i="80"/>
  <c r="J9" i="80"/>
  <c r="D23" i="80" l="1"/>
  <c r="K9" i="80" l="1"/>
  <c r="D19" i="80" l="1"/>
  <c r="K19" i="80" s="1"/>
  <c r="D18" i="80"/>
  <c r="K18" i="80" s="1"/>
  <c r="D21" i="80"/>
  <c r="D22" i="80"/>
  <c r="K26" i="80" l="1"/>
  <c r="G26" i="80"/>
</calcChain>
</file>

<file path=xl/sharedStrings.xml><?xml version="1.0" encoding="utf-8"?>
<sst xmlns="http://schemas.openxmlformats.org/spreadsheetml/2006/main" count="299" uniqueCount="70">
  <si>
    <t>Flat No.</t>
  </si>
  <si>
    <t>Sr. No.</t>
  </si>
  <si>
    <t xml:space="preserve">Built up Area in 
Sq. ft. 
</t>
  </si>
  <si>
    <t>Sr.</t>
  </si>
  <si>
    <t>Total Flats</t>
  </si>
  <si>
    <t>CA</t>
  </si>
  <si>
    <t>BUA</t>
  </si>
  <si>
    <t>Value</t>
  </si>
  <si>
    <t xml:space="preserve">RV </t>
  </si>
  <si>
    <t>Wing</t>
  </si>
  <si>
    <t>Total</t>
  </si>
  <si>
    <t>Flat No</t>
  </si>
  <si>
    <t>Amount</t>
  </si>
  <si>
    <t>Stamp Duty</t>
  </si>
  <si>
    <t>Registration Fee</t>
  </si>
  <si>
    <t>Total Amount</t>
  </si>
  <si>
    <t>Final Rate</t>
  </si>
  <si>
    <t>Average</t>
  </si>
  <si>
    <t>Rate CA</t>
  </si>
  <si>
    <t xml:space="preserve">DV </t>
  </si>
  <si>
    <t xml:space="preserve"> Carpet Area in 
Sq. ft.                      
</t>
  </si>
  <si>
    <t xml:space="preserve">Comp. </t>
  </si>
  <si>
    <t xml:space="preserve"> Floor No.</t>
  </si>
  <si>
    <t>Rate BUA</t>
  </si>
  <si>
    <t>BUA Area in Sq.Ft.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</si>
  <si>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</si>
  <si>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</si>
  <si>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</si>
  <si>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Distress Sale Value in </t>
    </r>
    <r>
      <rPr>
        <b/>
        <sz val="7"/>
        <color theme="1"/>
        <rFont val="Rupee Foradian"/>
        <family val="2"/>
      </rPr>
      <t>`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</si>
  <si>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</si>
  <si>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</si>
  <si>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2BHK</t>
  </si>
  <si>
    <t>4BHK</t>
  </si>
  <si>
    <t>1BHK</t>
  </si>
  <si>
    <t>3BHK</t>
  </si>
  <si>
    <t>C - Wing</t>
  </si>
  <si>
    <t>2nd Flr</t>
  </si>
  <si>
    <t>Tot -1</t>
  </si>
  <si>
    <t>4 BHK</t>
  </si>
  <si>
    <t>Rehab</t>
  </si>
  <si>
    <t>3rd Flr</t>
  </si>
  <si>
    <t>Tot - 2</t>
  </si>
  <si>
    <t>1 BHK</t>
  </si>
  <si>
    <t>2 BHK</t>
  </si>
  <si>
    <t>4th Flr</t>
  </si>
  <si>
    <t>Tot- 1</t>
  </si>
  <si>
    <t>Rehab N/R</t>
  </si>
  <si>
    <t>5th Flr</t>
  </si>
  <si>
    <t>Tot- 2</t>
  </si>
  <si>
    <t>Typical - 6,7,10,11,13,14,16-22nd flr</t>
  </si>
  <si>
    <t>Sale</t>
  </si>
  <si>
    <t>9th Flr</t>
  </si>
  <si>
    <t>901/902</t>
  </si>
  <si>
    <t>12th Flr</t>
  </si>
  <si>
    <t>15th Flr</t>
  </si>
  <si>
    <t>Tot - 1</t>
  </si>
  <si>
    <t>23rd Flr</t>
  </si>
  <si>
    <t>MP</t>
  </si>
  <si>
    <t>8th Flr</t>
  </si>
  <si>
    <t>3 BHK</t>
  </si>
  <si>
    <t>Sale / Rehab</t>
  </si>
  <si>
    <t>901 &amp; 902</t>
  </si>
  <si>
    <t>B202</t>
  </si>
  <si>
    <t>C1402</t>
  </si>
  <si>
    <t>C1501</t>
  </si>
  <si>
    <t>A902</t>
  </si>
  <si>
    <t>B601</t>
  </si>
  <si>
    <t xml:space="preserve">                                              1 BHK - 14                            2 BHK  - 15                               4 BHK  - 01                          MP  -01                                                                                         </t>
  </si>
  <si>
    <t xml:space="preserve">                                              1 BHK - 03                            2 BHK  - 02                               3 BHK  - 01                              4 BHK - 02                           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</si>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</sst>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theme="1"/>
      <name val="Arial Narrow"/>
      <family val="2"/>
    </font>
    <font>
      <sz val="8"/>
      <color rgb="FF000000"/>
      <name val="Arial"/>
      <family val="2"/>
    </font>
    <font>
      <b/>
      <sz val="24"/>
      <color rgb="FF00468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sz val="8"/>
      <color rgb="FF212529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7"/>
      <color theme="1"/>
      <name val="Arial Narrow"/>
      <family val="2"/>
    </font>
    <font>
      <b/>
      <sz val="6.5"/>
      <color theme="1"/>
      <name val="Arial Narrow"/>
      <family val="2"/>
    </font>
    <font>
      <b/>
      <sz val="7"/>
      <color theme="1"/>
      <name val="Rupee Foradian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/>
    <xf numFmtId="1" fontId="0" fillId="0" borderId="0" xfId="0" applyNumberForma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12" fillId="0" borderId="0" xfId="0" applyFont="1"/>
    <xf numFmtId="0" fontId="6" fillId="0" borderId="0" xfId="0" applyFont="1"/>
    <xf numFmtId="0" fontId="11" fillId="0" borderId="0" xfId="0" applyFont="1"/>
    <xf numFmtId="1" fontId="0" fillId="0" borderId="0" xfId="0" applyNumberFormat="1"/>
    <xf numFmtId="0" fontId="16" fillId="4" borderId="8" xfId="0" applyFont="1" applyFill="1" applyBorder="1" applyAlignment="1">
      <alignment horizontal="center" vertical="top" wrapText="1"/>
    </xf>
    <xf numFmtId="0" fontId="14" fillId="0" borderId="0" xfId="0" applyFont="1"/>
    <xf numFmtId="0" fontId="17" fillId="0" borderId="0" xfId="0" applyFont="1"/>
    <xf numFmtId="0" fontId="18" fillId="3" borderId="8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9" fontId="0" fillId="0" borderId="0" xfId="0" applyNumberFormat="1"/>
    <xf numFmtId="1" fontId="12" fillId="0" borderId="0" xfId="0" applyNumberFormat="1" applyFont="1"/>
    <xf numFmtId="0" fontId="20" fillId="2" borderId="0" xfId="0" applyFont="1" applyFill="1"/>
    <xf numFmtId="1" fontId="15" fillId="0" borderId="9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64" fontId="15" fillId="0" borderId="16" xfId="0" applyNumberFormat="1" applyFont="1" applyBorder="1"/>
    <xf numFmtId="0" fontId="2" fillId="0" borderId="0" xfId="0" applyFont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164" fontId="13" fillId="0" borderId="11" xfId="1" applyNumberFormat="1" applyFont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/>
    <xf numFmtId="0" fontId="21" fillId="3" borderId="8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0" fontId="5" fillId="0" borderId="0" xfId="0" applyFont="1" applyAlignment="1">
      <alignment horizontal="center"/>
    </xf>
    <xf numFmtId="43" fontId="0" fillId="0" borderId="0" xfId="1" applyFont="1"/>
    <xf numFmtId="43" fontId="23" fillId="0" borderId="0" xfId="1" applyFont="1" applyFill="1"/>
    <xf numFmtId="43" fontId="23" fillId="0" borderId="0" xfId="0" applyNumberFormat="1" applyFont="1"/>
    <xf numFmtId="2" fontId="0" fillId="0" borderId="0" xfId="0" applyNumberFormat="1"/>
    <xf numFmtId="43" fontId="6" fillId="0" borderId="0" xfId="1" applyFont="1"/>
    <xf numFmtId="43" fontId="6" fillId="0" borderId="0" xfId="0" applyNumberFormat="1" applyFont="1"/>
    <xf numFmtId="164" fontId="11" fillId="0" borderId="0" xfId="0" applyNumberFormat="1" applyFont="1"/>
    <xf numFmtId="0" fontId="12" fillId="2" borderId="0" xfId="0" applyFont="1" applyFill="1"/>
    <xf numFmtId="0" fontId="31" fillId="2" borderId="0" xfId="0" applyFont="1" applyFill="1"/>
    <xf numFmtId="0" fontId="31" fillId="0" borderId="0" xfId="0" applyFont="1"/>
    <xf numFmtId="0" fontId="32" fillId="0" borderId="0" xfId="0" applyFont="1"/>
    <xf numFmtId="1" fontId="12" fillId="2" borderId="0" xfId="0" applyNumberFormat="1" applyFont="1" applyFill="1"/>
    <xf numFmtId="1" fontId="15" fillId="0" borderId="7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4" fontId="15" fillId="0" borderId="7" xfId="1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164" fontId="27" fillId="0" borderId="1" xfId="1" applyNumberFormat="1" applyFont="1" applyFill="1" applyBorder="1"/>
    <xf numFmtId="164" fontId="27" fillId="0" borderId="1" xfId="1" applyNumberFormat="1" applyFont="1" applyFill="1" applyBorder="1" applyAlignment="1">
      <alignment horizontal="center"/>
    </xf>
    <xf numFmtId="1" fontId="27" fillId="0" borderId="1" xfId="2" applyNumberFormat="1" applyFont="1" applyBorder="1" applyAlignment="1">
      <alignment horizontal="center" vertical="top" wrapText="1"/>
    </xf>
    <xf numFmtId="1" fontId="30" fillId="0" borderId="7" xfId="0" applyNumberFormat="1" applyFont="1" applyBorder="1" applyAlignment="1">
      <alignment horizontal="center" vertical="center"/>
    </xf>
    <xf numFmtId="164" fontId="29" fillId="0" borderId="7" xfId="1" applyNumberFormat="1" applyFont="1" applyFill="1" applyBorder="1"/>
    <xf numFmtId="164" fontId="29" fillId="0" borderId="7" xfId="0" applyNumberFormat="1" applyFont="1" applyBorder="1"/>
    <xf numFmtId="164" fontId="29" fillId="0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22" fillId="0" borderId="0" xfId="0" applyNumberFormat="1" applyFont="1"/>
    <xf numFmtId="0" fontId="13" fillId="0" borderId="0" xfId="0" applyFont="1"/>
    <xf numFmtId="1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27" fillId="0" borderId="1" xfId="1" applyNumberFormat="1" applyFont="1" applyFill="1" applyBorder="1" applyAlignment="1">
      <alignment vertical="center"/>
    </xf>
    <xf numFmtId="164" fontId="27" fillId="0" borderId="1" xfId="1" applyNumberFormat="1" applyFont="1" applyFill="1" applyBorder="1" applyAlignment="1">
      <alignment horizontal="center" vertical="center"/>
    </xf>
    <xf numFmtId="1" fontId="27" fillId="0" borderId="1" xfId="2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0" fontId="27" fillId="0" borderId="0" xfId="0" applyFont="1"/>
    <xf numFmtId="0" fontId="15" fillId="0" borderId="0" xfId="0" applyFont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7" xfId="0" applyNumberFormat="1" applyFont="1" applyFill="1" applyBorder="1"/>
    <xf numFmtId="0" fontId="13" fillId="0" borderId="0" xfId="0" applyFont="1" applyFill="1"/>
    <xf numFmtId="1" fontId="11" fillId="0" borderId="0" xfId="0" applyNumberFormat="1" applyFont="1" applyFill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/>
    <xf numFmtId="43" fontId="1" fillId="0" borderId="0" xfId="1" applyFont="1" applyFill="1"/>
  </cellXfs>
  <cellStyles count="5">
    <cellStyle name="Comma" xfId="1" builtinId="3"/>
    <cellStyle name="Comma 2" xfId="3" xr:uid="{00000000-0005-0000-0000-000001000000}"/>
    <cellStyle name="Normal" xfId="0" builtinId="0"/>
    <cellStyle name="Normal 11" xfId="4" xr:uid="{4EEF4ADE-9D1F-41CD-A103-70F612662E6C}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343181</xdr:colOff>
      <xdr:row>22</xdr:row>
      <xdr:rowOff>35815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32F79-B5A8-AA37-BFD2-8CE4197F5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66604" cy="4629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391856</xdr:colOff>
      <xdr:row>40</xdr:row>
      <xdr:rowOff>67751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2F8945-C2E4-C5C5-B0C7-4FE62BB6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35856" cy="770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zoomScale="190" zoomScaleNormal="190" workbookViewId="0">
      <selection activeCell="N4" sqref="N4"/>
    </sheetView>
  </sheetViews>
  <sheetFormatPr defaultRowHeight="16.5" x14ac:dyDescent="0.3"/>
  <cols>
    <col min="1" max="1" width="3.7109375" style="95" customWidth="1"/>
    <col min="2" max="2" width="4.85546875" style="95" customWidth="1"/>
    <col min="3" max="3" width="4.28515625" style="95" customWidth="1"/>
    <col min="4" max="4" width="6.5703125" style="96" customWidth="1"/>
    <col min="5" max="5" width="6.140625" style="96" customWidth="1"/>
    <col min="6" max="6" width="6.42578125" style="98" customWidth="1"/>
    <col min="7" max="7" width="6.7109375" style="118" customWidth="1"/>
    <col min="8" max="8" width="10.5703125" style="98" customWidth="1"/>
    <col min="9" max="10" width="10.7109375" style="98" customWidth="1"/>
    <col min="11" max="11" width="6.28515625" style="98" customWidth="1"/>
    <col min="12" max="12" width="9.5703125" style="98" customWidth="1"/>
    <col min="13" max="13" width="12.140625" style="16" customWidth="1"/>
    <col min="14" max="16384" width="9.140625" style="16"/>
  </cols>
  <sheetData>
    <row r="1" spans="1:14" ht="60.75" customHeight="1" x14ac:dyDescent="0.3">
      <c r="A1" s="81" t="s">
        <v>1</v>
      </c>
      <c r="B1" s="82" t="s">
        <v>0</v>
      </c>
      <c r="C1" s="83" t="s">
        <v>22</v>
      </c>
      <c r="D1" s="83" t="s">
        <v>21</v>
      </c>
      <c r="E1" s="82" t="s">
        <v>20</v>
      </c>
      <c r="F1" s="82" t="s">
        <v>2</v>
      </c>
      <c r="G1" s="115" t="s">
        <v>25</v>
      </c>
      <c r="H1" s="82" t="s">
        <v>26</v>
      </c>
      <c r="I1" s="82" t="s">
        <v>27</v>
      </c>
      <c r="J1" s="84" t="s">
        <v>28</v>
      </c>
      <c r="K1" s="82" t="s">
        <v>29</v>
      </c>
      <c r="L1" s="82" t="s">
        <v>30</v>
      </c>
      <c r="M1" s="109" t="s">
        <v>60</v>
      </c>
    </row>
    <row r="2" spans="1:14" s="17" customFormat="1" ht="13.5" x14ac:dyDescent="0.25">
      <c r="A2" s="85">
        <v>1</v>
      </c>
      <c r="B2" s="86">
        <v>201</v>
      </c>
      <c r="C2" s="86">
        <v>2</v>
      </c>
      <c r="D2" s="86" t="s">
        <v>38</v>
      </c>
      <c r="E2" s="87">
        <v>1214</v>
      </c>
      <c r="F2" s="87">
        <f>E2*1.1</f>
        <v>1335.4</v>
      </c>
      <c r="G2" s="116">
        <v>25500</v>
      </c>
      <c r="H2" s="88">
        <v>0</v>
      </c>
      <c r="I2" s="89">
        <f>ROUND(H2*1.13,0)</f>
        <v>0</v>
      </c>
      <c r="J2" s="89">
        <f>H2*0.8</f>
        <v>0</v>
      </c>
      <c r="K2" s="90">
        <f>MROUND((I2*0.03/12),500)</f>
        <v>0</v>
      </c>
      <c r="L2" s="89">
        <f>F2*3000</f>
        <v>4006200.0000000005</v>
      </c>
      <c r="M2" s="106" t="s">
        <v>39</v>
      </c>
      <c r="N2" s="65">
        <f>H2/F2</f>
        <v>0</v>
      </c>
    </row>
    <row r="3" spans="1:14" s="17" customFormat="1" ht="13.5" x14ac:dyDescent="0.25">
      <c r="A3" s="85">
        <v>2</v>
      </c>
      <c r="B3" s="86">
        <v>301</v>
      </c>
      <c r="C3" s="86">
        <v>3</v>
      </c>
      <c r="D3" s="86" t="s">
        <v>42</v>
      </c>
      <c r="E3" s="87">
        <v>509</v>
      </c>
      <c r="F3" s="87">
        <f t="shared" ref="F3:F40" si="0">E3*1.1</f>
        <v>559.90000000000009</v>
      </c>
      <c r="G3" s="116">
        <v>25500</v>
      </c>
      <c r="H3" s="88">
        <v>0</v>
      </c>
      <c r="I3" s="89">
        <f t="shared" ref="I3:I40" si="1">ROUND(H3*1.13,0)</f>
        <v>0</v>
      </c>
      <c r="J3" s="89">
        <f t="shared" ref="J3:J40" si="2">H3*0.8</f>
        <v>0</v>
      </c>
      <c r="K3" s="90">
        <f t="shared" ref="K3:K40" si="3">MROUND((I3*0.03/12),500)</f>
        <v>0</v>
      </c>
      <c r="L3" s="89">
        <f t="shared" ref="L3:L40" si="4">F3*3000</f>
        <v>1679700.0000000002</v>
      </c>
      <c r="M3" s="106" t="s">
        <v>39</v>
      </c>
    </row>
    <row r="4" spans="1:14" s="17" customFormat="1" ht="13.5" x14ac:dyDescent="0.25">
      <c r="A4" s="85">
        <v>3</v>
      </c>
      <c r="B4" s="86">
        <v>302</v>
      </c>
      <c r="C4" s="86">
        <v>3</v>
      </c>
      <c r="D4" s="86" t="s">
        <v>43</v>
      </c>
      <c r="E4" s="87">
        <v>688</v>
      </c>
      <c r="F4" s="87">
        <f t="shared" si="0"/>
        <v>756.80000000000007</v>
      </c>
      <c r="G4" s="116">
        <v>25500</v>
      </c>
      <c r="H4" s="88">
        <v>0</v>
      </c>
      <c r="I4" s="89">
        <f t="shared" si="1"/>
        <v>0</v>
      </c>
      <c r="J4" s="89">
        <f t="shared" si="2"/>
        <v>0</v>
      </c>
      <c r="K4" s="90">
        <f t="shared" si="3"/>
        <v>0</v>
      </c>
      <c r="L4" s="89">
        <f t="shared" si="4"/>
        <v>2270400</v>
      </c>
      <c r="M4" s="106" t="s">
        <v>39</v>
      </c>
    </row>
    <row r="5" spans="1:14" s="17" customFormat="1" ht="13.5" x14ac:dyDescent="0.25">
      <c r="A5" s="85">
        <v>4</v>
      </c>
      <c r="B5" s="86">
        <v>401</v>
      </c>
      <c r="C5" s="86">
        <v>4</v>
      </c>
      <c r="D5" s="86" t="s">
        <v>38</v>
      </c>
      <c r="E5" s="87">
        <v>1112</v>
      </c>
      <c r="F5" s="87">
        <f t="shared" si="0"/>
        <v>1223.2</v>
      </c>
      <c r="G5" s="116">
        <v>25500</v>
      </c>
      <c r="H5" s="88">
        <v>0</v>
      </c>
      <c r="I5" s="89">
        <f t="shared" si="1"/>
        <v>0</v>
      </c>
      <c r="J5" s="89">
        <f t="shared" si="2"/>
        <v>0</v>
      </c>
      <c r="K5" s="90">
        <f t="shared" si="3"/>
        <v>0</v>
      </c>
      <c r="L5" s="89">
        <f t="shared" si="4"/>
        <v>3669600</v>
      </c>
      <c r="M5" s="106" t="s">
        <v>39</v>
      </c>
    </row>
    <row r="6" spans="1:14" s="17" customFormat="1" ht="13.5" x14ac:dyDescent="0.25">
      <c r="A6" s="85">
        <v>5</v>
      </c>
      <c r="B6" s="86">
        <v>501</v>
      </c>
      <c r="C6" s="86">
        <v>5</v>
      </c>
      <c r="D6" s="86" t="s">
        <v>42</v>
      </c>
      <c r="E6" s="87">
        <v>448</v>
      </c>
      <c r="F6" s="87">
        <f t="shared" si="0"/>
        <v>492.80000000000007</v>
      </c>
      <c r="G6" s="116">
        <v>25500</v>
      </c>
      <c r="H6" s="88">
        <v>0</v>
      </c>
      <c r="I6" s="89">
        <f t="shared" si="1"/>
        <v>0</v>
      </c>
      <c r="J6" s="89">
        <f t="shared" si="2"/>
        <v>0</v>
      </c>
      <c r="K6" s="90">
        <f t="shared" si="3"/>
        <v>0</v>
      </c>
      <c r="L6" s="89">
        <f t="shared" si="4"/>
        <v>1478400.0000000002</v>
      </c>
      <c r="M6" s="106" t="s">
        <v>39</v>
      </c>
    </row>
    <row r="7" spans="1:14" s="17" customFormat="1" ht="13.5" x14ac:dyDescent="0.25">
      <c r="A7" s="85">
        <v>6</v>
      </c>
      <c r="B7" s="86">
        <v>502</v>
      </c>
      <c r="C7" s="86">
        <v>5</v>
      </c>
      <c r="D7" s="86" t="s">
        <v>43</v>
      </c>
      <c r="E7" s="87">
        <v>749</v>
      </c>
      <c r="F7" s="87">
        <f t="shared" si="0"/>
        <v>823.90000000000009</v>
      </c>
      <c r="G7" s="116">
        <v>25500</v>
      </c>
      <c r="H7" s="88">
        <v>0</v>
      </c>
      <c r="I7" s="89">
        <f t="shared" si="1"/>
        <v>0</v>
      </c>
      <c r="J7" s="89">
        <f t="shared" si="2"/>
        <v>0</v>
      </c>
      <c r="K7" s="90">
        <f t="shared" si="3"/>
        <v>0</v>
      </c>
      <c r="L7" s="89">
        <f t="shared" si="4"/>
        <v>2471700.0000000005</v>
      </c>
      <c r="M7" s="106" t="s">
        <v>39</v>
      </c>
    </row>
    <row r="8" spans="1:14" s="17" customFormat="1" ht="13.5" x14ac:dyDescent="0.25">
      <c r="A8" s="85">
        <v>7</v>
      </c>
      <c r="B8" s="86">
        <v>601</v>
      </c>
      <c r="C8" s="86">
        <v>6</v>
      </c>
      <c r="D8" s="86" t="s">
        <v>42</v>
      </c>
      <c r="E8" s="87">
        <v>466</v>
      </c>
      <c r="F8" s="87">
        <f t="shared" si="0"/>
        <v>512.6</v>
      </c>
      <c r="G8" s="116">
        <v>25500</v>
      </c>
      <c r="H8" s="88">
        <f t="shared" ref="H8:H40" si="5">E8*G8</f>
        <v>11883000</v>
      </c>
      <c r="I8" s="89">
        <f t="shared" si="1"/>
        <v>13427790</v>
      </c>
      <c r="J8" s="89">
        <f t="shared" si="2"/>
        <v>9506400</v>
      </c>
      <c r="K8" s="90">
        <f t="shared" si="3"/>
        <v>33500</v>
      </c>
      <c r="L8" s="89">
        <f t="shared" si="4"/>
        <v>1537800</v>
      </c>
      <c r="M8" s="106" t="s">
        <v>50</v>
      </c>
    </row>
    <row r="9" spans="1:14" s="17" customFormat="1" ht="13.5" x14ac:dyDescent="0.25">
      <c r="A9" s="85">
        <v>8</v>
      </c>
      <c r="B9" s="86">
        <v>602</v>
      </c>
      <c r="C9" s="86">
        <v>6</v>
      </c>
      <c r="D9" s="86" t="s">
        <v>43</v>
      </c>
      <c r="E9" s="87">
        <v>776</v>
      </c>
      <c r="F9" s="87">
        <f t="shared" si="0"/>
        <v>853.6</v>
      </c>
      <c r="G9" s="116">
        <v>25500</v>
      </c>
      <c r="H9" s="88">
        <f t="shared" si="5"/>
        <v>19788000</v>
      </c>
      <c r="I9" s="89">
        <f t="shared" si="1"/>
        <v>22360440</v>
      </c>
      <c r="J9" s="89">
        <f t="shared" si="2"/>
        <v>15830400</v>
      </c>
      <c r="K9" s="90">
        <f t="shared" si="3"/>
        <v>56000</v>
      </c>
      <c r="L9" s="89">
        <f t="shared" si="4"/>
        <v>2560800</v>
      </c>
      <c r="M9" s="106" t="s">
        <v>50</v>
      </c>
    </row>
    <row r="10" spans="1:14" s="17" customFormat="1" ht="13.5" x14ac:dyDescent="0.25">
      <c r="A10" s="85">
        <v>9</v>
      </c>
      <c r="B10" s="86">
        <v>701</v>
      </c>
      <c r="C10" s="86">
        <v>7</v>
      </c>
      <c r="D10" s="86" t="s">
        <v>42</v>
      </c>
      <c r="E10" s="87">
        <v>466</v>
      </c>
      <c r="F10" s="87">
        <f t="shared" si="0"/>
        <v>512.6</v>
      </c>
      <c r="G10" s="116">
        <v>25500</v>
      </c>
      <c r="H10" s="88">
        <f t="shared" si="5"/>
        <v>11883000</v>
      </c>
      <c r="I10" s="89">
        <f t="shared" si="1"/>
        <v>13427790</v>
      </c>
      <c r="J10" s="89">
        <f t="shared" si="2"/>
        <v>9506400</v>
      </c>
      <c r="K10" s="90">
        <f t="shared" si="3"/>
        <v>33500</v>
      </c>
      <c r="L10" s="89">
        <f t="shared" si="4"/>
        <v>1537800</v>
      </c>
      <c r="M10" s="106" t="s">
        <v>50</v>
      </c>
    </row>
    <row r="11" spans="1:14" s="17" customFormat="1" ht="13.5" x14ac:dyDescent="0.25">
      <c r="A11" s="85">
        <v>10</v>
      </c>
      <c r="B11" s="86">
        <v>702</v>
      </c>
      <c r="C11" s="86">
        <v>7</v>
      </c>
      <c r="D11" s="86" t="s">
        <v>43</v>
      </c>
      <c r="E11" s="87">
        <v>776</v>
      </c>
      <c r="F11" s="87">
        <f t="shared" si="0"/>
        <v>853.6</v>
      </c>
      <c r="G11" s="116">
        <v>25500</v>
      </c>
      <c r="H11" s="88">
        <f t="shared" si="5"/>
        <v>19788000</v>
      </c>
      <c r="I11" s="89">
        <f t="shared" si="1"/>
        <v>22360440</v>
      </c>
      <c r="J11" s="89">
        <f t="shared" si="2"/>
        <v>15830400</v>
      </c>
      <c r="K11" s="90">
        <f t="shared" si="3"/>
        <v>56000</v>
      </c>
      <c r="L11" s="89">
        <f t="shared" si="4"/>
        <v>2560800</v>
      </c>
      <c r="M11" s="106" t="s">
        <v>50</v>
      </c>
    </row>
    <row r="12" spans="1:14" s="17" customFormat="1" ht="13.5" x14ac:dyDescent="0.25">
      <c r="A12" s="85">
        <v>11</v>
      </c>
      <c r="B12" s="86">
        <v>801</v>
      </c>
      <c r="C12" s="86">
        <v>8</v>
      </c>
      <c r="D12" s="86" t="s">
        <v>59</v>
      </c>
      <c r="E12" s="87">
        <v>875</v>
      </c>
      <c r="F12" s="87">
        <f t="shared" si="0"/>
        <v>962.50000000000011</v>
      </c>
      <c r="G12" s="116">
        <v>25500</v>
      </c>
      <c r="H12" s="88">
        <v>0</v>
      </c>
      <c r="I12" s="89">
        <f t="shared" si="1"/>
        <v>0</v>
      </c>
      <c r="J12" s="89">
        <f t="shared" si="2"/>
        <v>0</v>
      </c>
      <c r="K12" s="90">
        <f t="shared" si="3"/>
        <v>0</v>
      </c>
      <c r="L12" s="89">
        <f t="shared" si="4"/>
        <v>2887500.0000000005</v>
      </c>
      <c r="M12" s="106" t="s">
        <v>39</v>
      </c>
      <c r="N12" s="17">
        <v>22000</v>
      </c>
    </row>
    <row r="13" spans="1:14" s="17" customFormat="1" ht="25.5" x14ac:dyDescent="0.2">
      <c r="A13" s="85">
        <v>12</v>
      </c>
      <c r="B13" s="86" t="s">
        <v>61</v>
      </c>
      <c r="C13" s="86">
        <v>9</v>
      </c>
      <c r="D13" s="86" t="s">
        <v>38</v>
      </c>
      <c r="E13" s="87">
        <v>1269</v>
      </c>
      <c r="F13" s="87">
        <f t="shared" si="0"/>
        <v>1395.9</v>
      </c>
      <c r="G13" s="116">
        <v>25500</v>
      </c>
      <c r="H13" s="103">
        <f t="shared" si="5"/>
        <v>32359500</v>
      </c>
      <c r="I13" s="104">
        <f t="shared" si="1"/>
        <v>36566235</v>
      </c>
      <c r="J13" s="104">
        <f t="shared" si="2"/>
        <v>25887600</v>
      </c>
      <c r="K13" s="105">
        <f t="shared" si="3"/>
        <v>91500</v>
      </c>
      <c r="L13" s="104">
        <f t="shared" si="4"/>
        <v>4187700.0000000005</v>
      </c>
      <c r="M13" s="107" t="s">
        <v>50</v>
      </c>
    </row>
    <row r="14" spans="1:14" s="17" customFormat="1" ht="13.5" x14ac:dyDescent="0.25">
      <c r="A14" s="85">
        <v>13</v>
      </c>
      <c r="B14" s="86">
        <v>1001</v>
      </c>
      <c r="C14" s="86">
        <v>10</v>
      </c>
      <c r="D14" s="86" t="s">
        <v>42</v>
      </c>
      <c r="E14" s="87">
        <v>466</v>
      </c>
      <c r="F14" s="87">
        <f t="shared" si="0"/>
        <v>512.6</v>
      </c>
      <c r="G14" s="116">
        <v>25500</v>
      </c>
      <c r="H14" s="88">
        <f t="shared" si="5"/>
        <v>11883000</v>
      </c>
      <c r="I14" s="89">
        <f t="shared" si="1"/>
        <v>13427790</v>
      </c>
      <c r="J14" s="89">
        <f t="shared" si="2"/>
        <v>9506400</v>
      </c>
      <c r="K14" s="90">
        <f t="shared" si="3"/>
        <v>33500</v>
      </c>
      <c r="L14" s="89">
        <f t="shared" si="4"/>
        <v>1537800</v>
      </c>
      <c r="M14" s="106" t="s">
        <v>50</v>
      </c>
    </row>
    <row r="15" spans="1:14" s="17" customFormat="1" ht="13.5" x14ac:dyDescent="0.25">
      <c r="A15" s="85">
        <v>14</v>
      </c>
      <c r="B15" s="86">
        <v>1002</v>
      </c>
      <c r="C15" s="86">
        <v>10</v>
      </c>
      <c r="D15" s="86" t="s">
        <v>43</v>
      </c>
      <c r="E15" s="87">
        <v>776</v>
      </c>
      <c r="F15" s="87">
        <f t="shared" si="0"/>
        <v>853.6</v>
      </c>
      <c r="G15" s="116">
        <v>25500</v>
      </c>
      <c r="H15" s="88">
        <f t="shared" si="5"/>
        <v>19788000</v>
      </c>
      <c r="I15" s="89">
        <f t="shared" si="1"/>
        <v>22360440</v>
      </c>
      <c r="J15" s="89">
        <f t="shared" si="2"/>
        <v>15830400</v>
      </c>
      <c r="K15" s="90">
        <f t="shared" si="3"/>
        <v>56000</v>
      </c>
      <c r="L15" s="89">
        <f t="shared" si="4"/>
        <v>2560800</v>
      </c>
      <c r="M15" s="106" t="s">
        <v>50</v>
      </c>
    </row>
    <row r="16" spans="1:14" s="17" customFormat="1" ht="13.5" x14ac:dyDescent="0.25">
      <c r="A16" s="85">
        <v>15</v>
      </c>
      <c r="B16" s="86">
        <v>1101</v>
      </c>
      <c r="C16" s="86">
        <v>11</v>
      </c>
      <c r="D16" s="86" t="s">
        <v>42</v>
      </c>
      <c r="E16" s="87">
        <v>466</v>
      </c>
      <c r="F16" s="87">
        <f t="shared" si="0"/>
        <v>512.6</v>
      </c>
      <c r="G16" s="116">
        <v>25500</v>
      </c>
      <c r="H16" s="88">
        <f t="shared" si="5"/>
        <v>11883000</v>
      </c>
      <c r="I16" s="89">
        <f t="shared" si="1"/>
        <v>13427790</v>
      </c>
      <c r="J16" s="89">
        <f t="shared" si="2"/>
        <v>9506400</v>
      </c>
      <c r="K16" s="90">
        <f t="shared" si="3"/>
        <v>33500</v>
      </c>
      <c r="L16" s="89">
        <f t="shared" si="4"/>
        <v>1537800</v>
      </c>
      <c r="M16" s="106" t="s">
        <v>50</v>
      </c>
    </row>
    <row r="17" spans="1:13" s="17" customFormat="1" ht="13.5" x14ac:dyDescent="0.25">
      <c r="A17" s="85">
        <v>16</v>
      </c>
      <c r="B17" s="86">
        <v>1102</v>
      </c>
      <c r="C17" s="86">
        <v>11</v>
      </c>
      <c r="D17" s="86" t="s">
        <v>43</v>
      </c>
      <c r="E17" s="87">
        <v>776</v>
      </c>
      <c r="F17" s="87">
        <f t="shared" si="0"/>
        <v>853.6</v>
      </c>
      <c r="G17" s="116">
        <v>25500</v>
      </c>
      <c r="H17" s="88">
        <f t="shared" si="5"/>
        <v>19788000</v>
      </c>
      <c r="I17" s="89">
        <f t="shared" si="1"/>
        <v>22360440</v>
      </c>
      <c r="J17" s="89">
        <f t="shared" si="2"/>
        <v>15830400</v>
      </c>
      <c r="K17" s="90">
        <f t="shared" si="3"/>
        <v>56000</v>
      </c>
      <c r="L17" s="89">
        <f t="shared" si="4"/>
        <v>2560800</v>
      </c>
      <c r="M17" s="106" t="s">
        <v>50</v>
      </c>
    </row>
    <row r="18" spans="1:13" s="17" customFormat="1" ht="13.5" x14ac:dyDescent="0.25">
      <c r="A18" s="85">
        <v>17</v>
      </c>
      <c r="B18" s="86">
        <v>1201</v>
      </c>
      <c r="C18" s="86">
        <v>12</v>
      </c>
      <c r="D18" s="86" t="s">
        <v>43</v>
      </c>
      <c r="E18" s="87">
        <v>776</v>
      </c>
      <c r="F18" s="87">
        <f t="shared" si="0"/>
        <v>853.6</v>
      </c>
      <c r="G18" s="116">
        <v>25500</v>
      </c>
      <c r="H18" s="88">
        <f t="shared" ref="H18:H19" si="6">E18*G18</f>
        <v>19788000</v>
      </c>
      <c r="I18" s="89">
        <f t="shared" ref="I18:I19" si="7">ROUND(H18*1.13,0)</f>
        <v>22360440</v>
      </c>
      <c r="J18" s="89">
        <f t="shared" ref="J18:J19" si="8">H18*0.8</f>
        <v>15830400</v>
      </c>
      <c r="K18" s="90">
        <f t="shared" ref="K18:K19" si="9">MROUND((I18*0.03/12),500)</f>
        <v>56000</v>
      </c>
      <c r="L18" s="89">
        <f t="shared" ref="L18:L19" si="10">F18*3000</f>
        <v>2560800</v>
      </c>
      <c r="M18" s="119" t="s">
        <v>50</v>
      </c>
    </row>
    <row r="19" spans="1:13" s="17" customFormat="1" ht="13.5" x14ac:dyDescent="0.25">
      <c r="A19" s="85">
        <v>18</v>
      </c>
      <c r="B19" s="86">
        <v>1202</v>
      </c>
      <c r="C19" s="86">
        <v>12</v>
      </c>
      <c r="D19" s="86" t="s">
        <v>42</v>
      </c>
      <c r="E19" s="87">
        <v>466</v>
      </c>
      <c r="F19" s="87">
        <f t="shared" si="0"/>
        <v>512.6</v>
      </c>
      <c r="G19" s="116">
        <v>25500</v>
      </c>
      <c r="H19" s="88">
        <f t="shared" si="6"/>
        <v>11883000</v>
      </c>
      <c r="I19" s="89">
        <f t="shared" si="7"/>
        <v>13427790</v>
      </c>
      <c r="J19" s="89">
        <f t="shared" si="8"/>
        <v>9506400</v>
      </c>
      <c r="K19" s="90">
        <f t="shared" si="9"/>
        <v>33500</v>
      </c>
      <c r="L19" s="89">
        <f t="shared" si="10"/>
        <v>1537800</v>
      </c>
      <c r="M19" s="119" t="s">
        <v>50</v>
      </c>
    </row>
    <row r="20" spans="1:13" s="17" customFormat="1" ht="13.5" x14ac:dyDescent="0.25">
      <c r="A20" s="85">
        <v>19</v>
      </c>
      <c r="B20" s="86">
        <v>1301</v>
      </c>
      <c r="C20" s="86">
        <v>13</v>
      </c>
      <c r="D20" s="86" t="s">
        <v>42</v>
      </c>
      <c r="E20" s="87">
        <v>466</v>
      </c>
      <c r="F20" s="87">
        <f t="shared" si="0"/>
        <v>512.6</v>
      </c>
      <c r="G20" s="116">
        <v>25500</v>
      </c>
      <c r="H20" s="88">
        <f t="shared" si="5"/>
        <v>11883000</v>
      </c>
      <c r="I20" s="89">
        <f t="shared" si="1"/>
        <v>13427790</v>
      </c>
      <c r="J20" s="89">
        <f t="shared" si="2"/>
        <v>9506400</v>
      </c>
      <c r="K20" s="90">
        <f t="shared" si="3"/>
        <v>33500</v>
      </c>
      <c r="L20" s="89">
        <f t="shared" si="4"/>
        <v>1537800</v>
      </c>
      <c r="M20" s="119" t="s">
        <v>50</v>
      </c>
    </row>
    <row r="21" spans="1:13" s="17" customFormat="1" ht="13.5" x14ac:dyDescent="0.25">
      <c r="A21" s="85">
        <v>20</v>
      </c>
      <c r="B21" s="86">
        <v>1302</v>
      </c>
      <c r="C21" s="86">
        <v>13</v>
      </c>
      <c r="D21" s="86" t="s">
        <v>43</v>
      </c>
      <c r="E21" s="87">
        <v>776</v>
      </c>
      <c r="F21" s="87">
        <f t="shared" si="0"/>
        <v>853.6</v>
      </c>
      <c r="G21" s="116">
        <v>25500</v>
      </c>
      <c r="H21" s="88">
        <f t="shared" si="5"/>
        <v>19788000</v>
      </c>
      <c r="I21" s="89">
        <f t="shared" si="1"/>
        <v>22360440</v>
      </c>
      <c r="J21" s="89">
        <f t="shared" si="2"/>
        <v>15830400</v>
      </c>
      <c r="K21" s="90">
        <f t="shared" si="3"/>
        <v>56000</v>
      </c>
      <c r="L21" s="89">
        <f t="shared" si="4"/>
        <v>2560800</v>
      </c>
      <c r="M21" s="106" t="s">
        <v>50</v>
      </c>
    </row>
    <row r="22" spans="1:13" s="17" customFormat="1" ht="13.5" x14ac:dyDescent="0.25">
      <c r="A22" s="85">
        <v>21</v>
      </c>
      <c r="B22" s="86">
        <v>1401</v>
      </c>
      <c r="C22" s="86">
        <v>14</v>
      </c>
      <c r="D22" s="86" t="s">
        <v>42</v>
      </c>
      <c r="E22" s="87">
        <v>466</v>
      </c>
      <c r="F22" s="87">
        <f t="shared" si="0"/>
        <v>512.6</v>
      </c>
      <c r="G22" s="116">
        <v>25500</v>
      </c>
      <c r="H22" s="88">
        <f t="shared" si="5"/>
        <v>11883000</v>
      </c>
      <c r="I22" s="89">
        <f t="shared" si="1"/>
        <v>13427790</v>
      </c>
      <c r="J22" s="89">
        <f t="shared" si="2"/>
        <v>9506400</v>
      </c>
      <c r="K22" s="90">
        <f t="shared" si="3"/>
        <v>33500</v>
      </c>
      <c r="L22" s="89">
        <f t="shared" si="4"/>
        <v>1537800</v>
      </c>
      <c r="M22" s="106" t="s">
        <v>50</v>
      </c>
    </row>
    <row r="23" spans="1:13" s="17" customFormat="1" ht="13.5" x14ac:dyDescent="0.25">
      <c r="A23" s="85">
        <v>22</v>
      </c>
      <c r="B23" s="86">
        <v>1402</v>
      </c>
      <c r="C23" s="86">
        <v>14</v>
      </c>
      <c r="D23" s="86" t="s">
        <v>43</v>
      </c>
      <c r="E23" s="87">
        <v>776</v>
      </c>
      <c r="F23" s="87">
        <f t="shared" si="0"/>
        <v>853.6</v>
      </c>
      <c r="G23" s="116">
        <v>25500</v>
      </c>
      <c r="H23" s="88">
        <f t="shared" si="5"/>
        <v>19788000</v>
      </c>
      <c r="I23" s="89">
        <f t="shared" si="1"/>
        <v>22360440</v>
      </c>
      <c r="J23" s="89">
        <f t="shared" si="2"/>
        <v>15830400</v>
      </c>
      <c r="K23" s="90">
        <f t="shared" si="3"/>
        <v>56000</v>
      </c>
      <c r="L23" s="89">
        <f t="shared" si="4"/>
        <v>2560800</v>
      </c>
      <c r="M23" s="106" t="s">
        <v>50</v>
      </c>
    </row>
    <row r="24" spans="1:13" s="17" customFormat="1" ht="13.5" x14ac:dyDescent="0.25">
      <c r="A24" s="85">
        <v>23</v>
      </c>
      <c r="B24" s="86">
        <v>1501</v>
      </c>
      <c r="C24" s="86">
        <v>15</v>
      </c>
      <c r="D24" s="86" t="s">
        <v>43</v>
      </c>
      <c r="E24" s="87">
        <v>813</v>
      </c>
      <c r="F24" s="87">
        <f t="shared" si="0"/>
        <v>894.30000000000007</v>
      </c>
      <c r="G24" s="116">
        <v>25500</v>
      </c>
      <c r="H24" s="88">
        <f t="shared" si="5"/>
        <v>20731500</v>
      </c>
      <c r="I24" s="89">
        <f t="shared" si="1"/>
        <v>23426595</v>
      </c>
      <c r="J24" s="89">
        <f t="shared" si="2"/>
        <v>16585200</v>
      </c>
      <c r="K24" s="90">
        <f t="shared" si="3"/>
        <v>58500</v>
      </c>
      <c r="L24" s="89">
        <f t="shared" si="4"/>
        <v>2682900</v>
      </c>
      <c r="M24" s="106" t="s">
        <v>50</v>
      </c>
    </row>
    <row r="25" spans="1:13" s="17" customFormat="1" ht="13.5" x14ac:dyDescent="0.25">
      <c r="A25" s="85">
        <v>24</v>
      </c>
      <c r="B25" s="86">
        <v>1601</v>
      </c>
      <c r="C25" s="86">
        <v>16</v>
      </c>
      <c r="D25" s="86" t="s">
        <v>42</v>
      </c>
      <c r="E25" s="87">
        <v>466</v>
      </c>
      <c r="F25" s="87">
        <f t="shared" si="0"/>
        <v>512.6</v>
      </c>
      <c r="G25" s="116">
        <v>25500</v>
      </c>
      <c r="H25" s="88">
        <f t="shared" si="5"/>
        <v>11883000</v>
      </c>
      <c r="I25" s="89">
        <f t="shared" si="1"/>
        <v>13427790</v>
      </c>
      <c r="J25" s="89">
        <f t="shared" si="2"/>
        <v>9506400</v>
      </c>
      <c r="K25" s="90">
        <f t="shared" si="3"/>
        <v>33500</v>
      </c>
      <c r="L25" s="89">
        <f t="shared" si="4"/>
        <v>1537800</v>
      </c>
      <c r="M25" s="106" t="s">
        <v>50</v>
      </c>
    </row>
    <row r="26" spans="1:13" s="17" customFormat="1" ht="13.5" x14ac:dyDescent="0.25">
      <c r="A26" s="85">
        <v>25</v>
      </c>
      <c r="B26" s="86">
        <v>1602</v>
      </c>
      <c r="C26" s="86">
        <v>16</v>
      </c>
      <c r="D26" s="86" t="s">
        <v>43</v>
      </c>
      <c r="E26" s="87">
        <v>776</v>
      </c>
      <c r="F26" s="87">
        <f t="shared" si="0"/>
        <v>853.6</v>
      </c>
      <c r="G26" s="116">
        <v>25500</v>
      </c>
      <c r="H26" s="88">
        <f t="shared" si="5"/>
        <v>19788000</v>
      </c>
      <c r="I26" s="89">
        <f t="shared" si="1"/>
        <v>22360440</v>
      </c>
      <c r="J26" s="89">
        <f t="shared" si="2"/>
        <v>15830400</v>
      </c>
      <c r="K26" s="90">
        <f t="shared" si="3"/>
        <v>56000</v>
      </c>
      <c r="L26" s="89">
        <f t="shared" si="4"/>
        <v>2560800</v>
      </c>
      <c r="M26" s="106" t="s">
        <v>50</v>
      </c>
    </row>
    <row r="27" spans="1:13" s="17" customFormat="1" ht="13.5" x14ac:dyDescent="0.25">
      <c r="A27" s="85">
        <v>26</v>
      </c>
      <c r="B27" s="86">
        <v>1701</v>
      </c>
      <c r="C27" s="86">
        <v>17</v>
      </c>
      <c r="D27" s="86" t="s">
        <v>42</v>
      </c>
      <c r="E27" s="87">
        <v>466</v>
      </c>
      <c r="F27" s="87">
        <f t="shared" si="0"/>
        <v>512.6</v>
      </c>
      <c r="G27" s="116">
        <v>25500</v>
      </c>
      <c r="H27" s="88">
        <f t="shared" si="5"/>
        <v>11883000</v>
      </c>
      <c r="I27" s="89">
        <f t="shared" si="1"/>
        <v>13427790</v>
      </c>
      <c r="J27" s="89">
        <f t="shared" si="2"/>
        <v>9506400</v>
      </c>
      <c r="K27" s="90">
        <f t="shared" si="3"/>
        <v>33500</v>
      </c>
      <c r="L27" s="89">
        <f t="shared" si="4"/>
        <v>1537800</v>
      </c>
      <c r="M27" s="106" t="s">
        <v>50</v>
      </c>
    </row>
    <row r="28" spans="1:13" s="17" customFormat="1" ht="13.5" x14ac:dyDescent="0.25">
      <c r="A28" s="85">
        <v>27</v>
      </c>
      <c r="B28" s="86">
        <v>1702</v>
      </c>
      <c r="C28" s="86">
        <v>17</v>
      </c>
      <c r="D28" s="86" t="s">
        <v>43</v>
      </c>
      <c r="E28" s="87">
        <v>776</v>
      </c>
      <c r="F28" s="87">
        <f t="shared" si="0"/>
        <v>853.6</v>
      </c>
      <c r="G28" s="116">
        <v>25500</v>
      </c>
      <c r="H28" s="88">
        <f t="shared" si="5"/>
        <v>19788000</v>
      </c>
      <c r="I28" s="89">
        <f t="shared" si="1"/>
        <v>22360440</v>
      </c>
      <c r="J28" s="89">
        <f t="shared" si="2"/>
        <v>15830400</v>
      </c>
      <c r="K28" s="90">
        <f t="shared" si="3"/>
        <v>56000</v>
      </c>
      <c r="L28" s="89">
        <f t="shared" si="4"/>
        <v>2560800</v>
      </c>
      <c r="M28" s="106" t="s">
        <v>50</v>
      </c>
    </row>
    <row r="29" spans="1:13" s="17" customFormat="1" ht="13.5" x14ac:dyDescent="0.25">
      <c r="A29" s="85">
        <v>28</v>
      </c>
      <c r="B29" s="86">
        <v>1801</v>
      </c>
      <c r="C29" s="86">
        <v>18</v>
      </c>
      <c r="D29" s="86" t="s">
        <v>42</v>
      </c>
      <c r="E29" s="87">
        <v>466</v>
      </c>
      <c r="F29" s="87">
        <f t="shared" si="0"/>
        <v>512.6</v>
      </c>
      <c r="G29" s="116">
        <v>25500</v>
      </c>
      <c r="H29" s="88">
        <f t="shared" si="5"/>
        <v>11883000</v>
      </c>
      <c r="I29" s="89">
        <f t="shared" si="1"/>
        <v>13427790</v>
      </c>
      <c r="J29" s="89">
        <f t="shared" si="2"/>
        <v>9506400</v>
      </c>
      <c r="K29" s="90">
        <f t="shared" si="3"/>
        <v>33500</v>
      </c>
      <c r="L29" s="89">
        <f t="shared" si="4"/>
        <v>1537800</v>
      </c>
      <c r="M29" s="106" t="s">
        <v>50</v>
      </c>
    </row>
    <row r="30" spans="1:13" s="17" customFormat="1" ht="13.5" x14ac:dyDescent="0.25">
      <c r="A30" s="85">
        <v>29</v>
      </c>
      <c r="B30" s="86">
        <v>1802</v>
      </c>
      <c r="C30" s="86">
        <v>18</v>
      </c>
      <c r="D30" s="86" t="s">
        <v>43</v>
      </c>
      <c r="E30" s="87">
        <v>776</v>
      </c>
      <c r="F30" s="87">
        <f t="shared" si="0"/>
        <v>853.6</v>
      </c>
      <c r="G30" s="116">
        <v>25500</v>
      </c>
      <c r="H30" s="88">
        <f t="shared" si="5"/>
        <v>19788000</v>
      </c>
      <c r="I30" s="89">
        <f t="shared" si="1"/>
        <v>22360440</v>
      </c>
      <c r="J30" s="89">
        <f t="shared" si="2"/>
        <v>15830400</v>
      </c>
      <c r="K30" s="90">
        <f t="shared" si="3"/>
        <v>56000</v>
      </c>
      <c r="L30" s="89">
        <f t="shared" si="4"/>
        <v>2560800</v>
      </c>
      <c r="M30" s="106" t="s">
        <v>50</v>
      </c>
    </row>
    <row r="31" spans="1:13" s="17" customFormat="1" ht="13.5" x14ac:dyDescent="0.25">
      <c r="A31" s="85">
        <v>30</v>
      </c>
      <c r="B31" s="86">
        <v>1901</v>
      </c>
      <c r="C31" s="86">
        <v>19</v>
      </c>
      <c r="D31" s="86" t="s">
        <v>42</v>
      </c>
      <c r="E31" s="87">
        <v>466</v>
      </c>
      <c r="F31" s="87">
        <f t="shared" si="0"/>
        <v>512.6</v>
      </c>
      <c r="G31" s="116">
        <v>25500</v>
      </c>
      <c r="H31" s="88">
        <f t="shared" si="5"/>
        <v>11883000</v>
      </c>
      <c r="I31" s="89">
        <f t="shared" si="1"/>
        <v>13427790</v>
      </c>
      <c r="J31" s="89">
        <f t="shared" si="2"/>
        <v>9506400</v>
      </c>
      <c r="K31" s="90">
        <f t="shared" si="3"/>
        <v>33500</v>
      </c>
      <c r="L31" s="89">
        <f t="shared" si="4"/>
        <v>1537800</v>
      </c>
      <c r="M31" s="106" t="s">
        <v>50</v>
      </c>
    </row>
    <row r="32" spans="1:13" s="17" customFormat="1" ht="13.5" x14ac:dyDescent="0.25">
      <c r="A32" s="85">
        <v>31</v>
      </c>
      <c r="B32" s="86">
        <v>1902</v>
      </c>
      <c r="C32" s="86">
        <v>19</v>
      </c>
      <c r="D32" s="86" t="s">
        <v>43</v>
      </c>
      <c r="E32" s="87">
        <v>776</v>
      </c>
      <c r="F32" s="87">
        <f t="shared" si="0"/>
        <v>853.6</v>
      </c>
      <c r="G32" s="116">
        <v>25500</v>
      </c>
      <c r="H32" s="88">
        <f t="shared" si="5"/>
        <v>19788000</v>
      </c>
      <c r="I32" s="89">
        <f t="shared" si="1"/>
        <v>22360440</v>
      </c>
      <c r="J32" s="89">
        <f t="shared" si="2"/>
        <v>15830400</v>
      </c>
      <c r="K32" s="90">
        <f t="shared" si="3"/>
        <v>56000</v>
      </c>
      <c r="L32" s="89">
        <f t="shared" si="4"/>
        <v>2560800</v>
      </c>
      <c r="M32" s="106" t="s">
        <v>50</v>
      </c>
    </row>
    <row r="33" spans="1:13" s="17" customFormat="1" ht="13.5" x14ac:dyDescent="0.25">
      <c r="A33" s="85">
        <v>32</v>
      </c>
      <c r="B33" s="86">
        <v>2001</v>
      </c>
      <c r="C33" s="86">
        <v>20</v>
      </c>
      <c r="D33" s="86" t="s">
        <v>42</v>
      </c>
      <c r="E33" s="87">
        <v>466</v>
      </c>
      <c r="F33" s="87">
        <f t="shared" si="0"/>
        <v>512.6</v>
      </c>
      <c r="G33" s="116">
        <v>25500</v>
      </c>
      <c r="H33" s="88">
        <f t="shared" si="5"/>
        <v>11883000</v>
      </c>
      <c r="I33" s="89">
        <f t="shared" si="1"/>
        <v>13427790</v>
      </c>
      <c r="J33" s="89">
        <f t="shared" si="2"/>
        <v>9506400</v>
      </c>
      <c r="K33" s="90">
        <f t="shared" si="3"/>
        <v>33500</v>
      </c>
      <c r="L33" s="89">
        <f t="shared" si="4"/>
        <v>1537800</v>
      </c>
      <c r="M33" s="106" t="s">
        <v>50</v>
      </c>
    </row>
    <row r="34" spans="1:13" s="17" customFormat="1" ht="13.5" x14ac:dyDescent="0.25">
      <c r="A34" s="85">
        <v>33</v>
      </c>
      <c r="B34" s="86">
        <v>2002</v>
      </c>
      <c r="C34" s="86">
        <v>20</v>
      </c>
      <c r="D34" s="86" t="s">
        <v>43</v>
      </c>
      <c r="E34" s="87">
        <v>776</v>
      </c>
      <c r="F34" s="87">
        <f t="shared" si="0"/>
        <v>853.6</v>
      </c>
      <c r="G34" s="116">
        <v>25500</v>
      </c>
      <c r="H34" s="88">
        <f t="shared" si="5"/>
        <v>19788000</v>
      </c>
      <c r="I34" s="89">
        <f t="shared" si="1"/>
        <v>22360440</v>
      </c>
      <c r="J34" s="89">
        <f t="shared" si="2"/>
        <v>15830400</v>
      </c>
      <c r="K34" s="90">
        <f t="shared" si="3"/>
        <v>56000</v>
      </c>
      <c r="L34" s="89">
        <f t="shared" si="4"/>
        <v>2560800</v>
      </c>
      <c r="M34" s="106" t="s">
        <v>50</v>
      </c>
    </row>
    <row r="35" spans="1:13" s="17" customFormat="1" ht="13.5" x14ac:dyDescent="0.25">
      <c r="A35" s="85">
        <v>34</v>
      </c>
      <c r="B35" s="86">
        <v>2101</v>
      </c>
      <c r="C35" s="86">
        <v>21</v>
      </c>
      <c r="D35" s="86" t="s">
        <v>42</v>
      </c>
      <c r="E35" s="87">
        <v>466</v>
      </c>
      <c r="F35" s="87">
        <f t="shared" si="0"/>
        <v>512.6</v>
      </c>
      <c r="G35" s="116">
        <v>25500</v>
      </c>
      <c r="H35" s="88">
        <f t="shared" si="5"/>
        <v>11883000</v>
      </c>
      <c r="I35" s="89">
        <f t="shared" si="1"/>
        <v>13427790</v>
      </c>
      <c r="J35" s="89">
        <f t="shared" si="2"/>
        <v>9506400</v>
      </c>
      <c r="K35" s="90">
        <f t="shared" si="3"/>
        <v>33500</v>
      </c>
      <c r="L35" s="89">
        <f t="shared" si="4"/>
        <v>1537800</v>
      </c>
      <c r="M35" s="106" t="s">
        <v>50</v>
      </c>
    </row>
    <row r="36" spans="1:13" s="17" customFormat="1" ht="13.5" x14ac:dyDescent="0.25">
      <c r="A36" s="85">
        <v>35</v>
      </c>
      <c r="B36" s="86">
        <v>2102</v>
      </c>
      <c r="C36" s="86">
        <v>21</v>
      </c>
      <c r="D36" s="86" t="s">
        <v>43</v>
      </c>
      <c r="E36" s="87">
        <v>776</v>
      </c>
      <c r="F36" s="87">
        <f t="shared" si="0"/>
        <v>853.6</v>
      </c>
      <c r="G36" s="116">
        <v>25500</v>
      </c>
      <c r="H36" s="88">
        <f t="shared" si="5"/>
        <v>19788000</v>
      </c>
      <c r="I36" s="89">
        <f t="shared" si="1"/>
        <v>22360440</v>
      </c>
      <c r="J36" s="89">
        <f t="shared" si="2"/>
        <v>15830400</v>
      </c>
      <c r="K36" s="90">
        <f t="shared" si="3"/>
        <v>56000</v>
      </c>
      <c r="L36" s="89">
        <f t="shared" si="4"/>
        <v>2560800</v>
      </c>
      <c r="M36" s="106" t="s">
        <v>50</v>
      </c>
    </row>
    <row r="37" spans="1:13" s="17" customFormat="1" ht="13.5" x14ac:dyDescent="0.25">
      <c r="A37" s="85">
        <v>36</v>
      </c>
      <c r="B37" s="86">
        <v>2201</v>
      </c>
      <c r="C37" s="86">
        <v>22</v>
      </c>
      <c r="D37" s="86" t="s">
        <v>42</v>
      </c>
      <c r="E37" s="87">
        <v>466</v>
      </c>
      <c r="F37" s="87">
        <f t="shared" si="0"/>
        <v>512.6</v>
      </c>
      <c r="G37" s="116">
        <v>25500</v>
      </c>
      <c r="H37" s="88">
        <f t="shared" si="5"/>
        <v>11883000</v>
      </c>
      <c r="I37" s="89">
        <f t="shared" si="1"/>
        <v>13427790</v>
      </c>
      <c r="J37" s="89">
        <f t="shared" si="2"/>
        <v>9506400</v>
      </c>
      <c r="K37" s="90">
        <f t="shared" si="3"/>
        <v>33500</v>
      </c>
      <c r="L37" s="89">
        <f t="shared" si="4"/>
        <v>1537800</v>
      </c>
      <c r="M37" s="106" t="s">
        <v>50</v>
      </c>
    </row>
    <row r="38" spans="1:13" s="17" customFormat="1" ht="13.5" x14ac:dyDescent="0.25">
      <c r="A38" s="85">
        <v>37</v>
      </c>
      <c r="B38" s="86">
        <v>2202</v>
      </c>
      <c r="C38" s="86">
        <v>22</v>
      </c>
      <c r="D38" s="86" t="s">
        <v>43</v>
      </c>
      <c r="E38" s="87">
        <v>776</v>
      </c>
      <c r="F38" s="87">
        <f t="shared" si="0"/>
        <v>853.6</v>
      </c>
      <c r="G38" s="116">
        <v>25500</v>
      </c>
      <c r="H38" s="88">
        <f t="shared" si="5"/>
        <v>19788000</v>
      </c>
      <c r="I38" s="89">
        <f t="shared" si="1"/>
        <v>22360440</v>
      </c>
      <c r="J38" s="89">
        <f t="shared" si="2"/>
        <v>15830400</v>
      </c>
      <c r="K38" s="90">
        <f t="shared" si="3"/>
        <v>56000</v>
      </c>
      <c r="L38" s="89">
        <f t="shared" si="4"/>
        <v>2560800</v>
      </c>
      <c r="M38" s="106" t="s">
        <v>50</v>
      </c>
    </row>
    <row r="39" spans="1:13" s="17" customFormat="1" ht="13.5" x14ac:dyDescent="0.25">
      <c r="A39" s="85">
        <v>38</v>
      </c>
      <c r="B39" s="86">
        <v>2301</v>
      </c>
      <c r="C39" s="86">
        <v>23</v>
      </c>
      <c r="D39" s="86" t="s">
        <v>42</v>
      </c>
      <c r="E39" s="87">
        <v>466</v>
      </c>
      <c r="F39" s="87">
        <f t="shared" si="0"/>
        <v>512.6</v>
      </c>
      <c r="G39" s="116">
        <v>25500</v>
      </c>
      <c r="H39" s="88">
        <v>0</v>
      </c>
      <c r="I39" s="89">
        <f t="shared" si="1"/>
        <v>0</v>
      </c>
      <c r="J39" s="89">
        <f t="shared" si="2"/>
        <v>0</v>
      </c>
      <c r="K39" s="90">
        <f t="shared" si="3"/>
        <v>0</v>
      </c>
      <c r="L39" s="89">
        <f t="shared" si="4"/>
        <v>1537800</v>
      </c>
      <c r="M39" s="106" t="s">
        <v>39</v>
      </c>
    </row>
    <row r="40" spans="1:13" s="17" customFormat="1" ht="13.5" x14ac:dyDescent="0.25">
      <c r="A40" s="85">
        <v>39</v>
      </c>
      <c r="B40" s="86">
        <v>2302</v>
      </c>
      <c r="C40" s="86">
        <v>23</v>
      </c>
      <c r="D40" s="86" t="s">
        <v>57</v>
      </c>
      <c r="E40" s="87">
        <v>435</v>
      </c>
      <c r="F40" s="87">
        <f t="shared" si="0"/>
        <v>478.50000000000006</v>
      </c>
      <c r="G40" s="116">
        <v>25500</v>
      </c>
      <c r="H40" s="88">
        <f t="shared" si="5"/>
        <v>11092500</v>
      </c>
      <c r="I40" s="89">
        <f t="shared" si="1"/>
        <v>12534525</v>
      </c>
      <c r="J40" s="89">
        <f t="shared" si="2"/>
        <v>8874000</v>
      </c>
      <c r="K40" s="90">
        <f t="shared" si="3"/>
        <v>31500</v>
      </c>
      <c r="L40" s="89">
        <f t="shared" si="4"/>
        <v>1435500.0000000002</v>
      </c>
      <c r="M40" s="106" t="s">
        <v>50</v>
      </c>
    </row>
    <row r="41" spans="1:13" x14ac:dyDescent="0.3">
      <c r="A41" s="110" t="s">
        <v>10</v>
      </c>
      <c r="B41" s="111"/>
      <c r="C41" s="111"/>
      <c r="D41" s="112"/>
      <c r="E41" s="91">
        <f t="shared" ref="E41:F41" si="11">SUM(E2:E40)</f>
        <v>25966</v>
      </c>
      <c r="F41" s="91">
        <f t="shared" si="11"/>
        <v>28562.59999999998</v>
      </c>
      <c r="G41" s="117"/>
      <c r="H41" s="92">
        <f t="shared" ref="H41:J41" si="12">SUM(H2:H40)</f>
        <v>507577500</v>
      </c>
      <c r="I41" s="92">
        <f t="shared" si="12"/>
        <v>573562575</v>
      </c>
      <c r="J41" s="92">
        <f t="shared" si="12"/>
        <v>406062000</v>
      </c>
      <c r="K41" s="93"/>
      <c r="L41" s="94">
        <f>SUM(L2:L40)</f>
        <v>85687800</v>
      </c>
      <c r="M41" s="108"/>
    </row>
    <row r="42" spans="1:13" x14ac:dyDescent="0.3">
      <c r="F42" s="97"/>
    </row>
    <row r="43" spans="1:13" x14ac:dyDescent="0.3">
      <c r="M43" s="63"/>
    </row>
    <row r="44" spans="1:13" x14ac:dyDescent="0.3">
      <c r="M44" s="64"/>
    </row>
  </sheetData>
  <mergeCells count="1">
    <mergeCell ref="A41:D4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2C4C-E24C-4A03-8B17-34E8DAFD8DA5}">
  <dimension ref="A1:M36"/>
  <sheetViews>
    <sheetView topLeftCell="A25" zoomScale="190" zoomScaleNormal="190" workbookViewId="0">
      <selection activeCell="H38" sqref="H38"/>
    </sheetView>
  </sheetViews>
  <sheetFormatPr defaultRowHeight="16.5" x14ac:dyDescent="0.3"/>
  <cols>
    <col min="1" max="1" width="3.7109375" style="95" customWidth="1"/>
    <col min="2" max="2" width="4.85546875" style="95" customWidth="1"/>
    <col min="3" max="3" width="4.28515625" style="95" customWidth="1"/>
    <col min="4" max="4" width="5.28515625" style="96" customWidth="1"/>
    <col min="5" max="5" width="6.140625" style="96" customWidth="1"/>
    <col min="6" max="6" width="6.42578125" style="98" customWidth="1"/>
    <col min="7" max="7" width="6.7109375" style="118" customWidth="1"/>
    <col min="8" max="8" width="10.5703125" style="98" customWidth="1"/>
    <col min="9" max="10" width="10.7109375" style="98" customWidth="1"/>
    <col min="11" max="11" width="6.28515625" style="98" customWidth="1"/>
    <col min="12" max="12" width="9.5703125" style="98" customWidth="1"/>
    <col min="13" max="13" width="12.140625" style="16" customWidth="1"/>
    <col min="14" max="16384" width="9.140625" style="16"/>
  </cols>
  <sheetData>
    <row r="1" spans="1:13" ht="60.75" customHeight="1" x14ac:dyDescent="0.3">
      <c r="A1" s="81" t="s">
        <v>1</v>
      </c>
      <c r="B1" s="82" t="s">
        <v>0</v>
      </c>
      <c r="C1" s="83" t="s">
        <v>22</v>
      </c>
      <c r="D1" s="83" t="s">
        <v>21</v>
      </c>
      <c r="E1" s="82" t="s">
        <v>20</v>
      </c>
      <c r="F1" s="82" t="s">
        <v>2</v>
      </c>
      <c r="G1" s="115" t="s">
        <v>25</v>
      </c>
      <c r="H1" s="82" t="s">
        <v>26</v>
      </c>
      <c r="I1" s="82" t="s">
        <v>27</v>
      </c>
      <c r="J1" s="84" t="s">
        <v>28</v>
      </c>
      <c r="K1" s="82" t="s">
        <v>29</v>
      </c>
      <c r="L1" s="82" t="s">
        <v>30</v>
      </c>
      <c r="M1" s="109" t="s">
        <v>60</v>
      </c>
    </row>
    <row r="2" spans="1:13" s="17" customFormat="1" ht="13.5" x14ac:dyDescent="0.25">
      <c r="A2" s="85">
        <v>1</v>
      </c>
      <c r="B2" s="86">
        <v>601</v>
      </c>
      <c r="C2" s="86">
        <v>6</v>
      </c>
      <c r="D2" s="86" t="s">
        <v>42</v>
      </c>
      <c r="E2" s="87">
        <v>466</v>
      </c>
      <c r="F2" s="87">
        <f t="shared" ref="F2:F32" si="0">E2*1.1</f>
        <v>512.6</v>
      </c>
      <c r="G2" s="116">
        <v>25500</v>
      </c>
      <c r="H2" s="88">
        <f t="shared" ref="H2:H32" si="1">E2*G2</f>
        <v>11883000</v>
      </c>
      <c r="I2" s="89">
        <f t="shared" ref="I2:I32" si="2">ROUND(H2*1.13,0)</f>
        <v>13427790</v>
      </c>
      <c r="J2" s="89">
        <f t="shared" ref="J2:J32" si="3">H2*0.8</f>
        <v>9506400</v>
      </c>
      <c r="K2" s="90">
        <f t="shared" ref="K2:K32" si="4">MROUND((I2*0.03/12),500)</f>
        <v>33500</v>
      </c>
      <c r="L2" s="89">
        <f t="shared" ref="L2:L32" si="5">F2*3000</f>
        <v>1537800</v>
      </c>
      <c r="M2" s="106" t="s">
        <v>50</v>
      </c>
    </row>
    <row r="3" spans="1:13" s="17" customFormat="1" ht="13.5" x14ac:dyDescent="0.25">
      <c r="A3" s="85">
        <v>2</v>
      </c>
      <c r="B3" s="86">
        <v>602</v>
      </c>
      <c r="C3" s="86">
        <v>6</v>
      </c>
      <c r="D3" s="86" t="s">
        <v>43</v>
      </c>
      <c r="E3" s="87">
        <v>776</v>
      </c>
      <c r="F3" s="87">
        <f t="shared" si="0"/>
        <v>853.6</v>
      </c>
      <c r="G3" s="116">
        <v>25500</v>
      </c>
      <c r="H3" s="88">
        <f t="shared" si="1"/>
        <v>19788000</v>
      </c>
      <c r="I3" s="89">
        <f t="shared" si="2"/>
        <v>22360440</v>
      </c>
      <c r="J3" s="89">
        <f t="shared" si="3"/>
        <v>15830400</v>
      </c>
      <c r="K3" s="90">
        <f t="shared" si="4"/>
        <v>56000</v>
      </c>
      <c r="L3" s="89">
        <f t="shared" si="5"/>
        <v>2560800</v>
      </c>
      <c r="M3" s="106" t="s">
        <v>50</v>
      </c>
    </row>
    <row r="4" spans="1:13" s="17" customFormat="1" ht="13.5" x14ac:dyDescent="0.25">
      <c r="A4" s="85">
        <v>3</v>
      </c>
      <c r="B4" s="86">
        <v>701</v>
      </c>
      <c r="C4" s="86">
        <v>7</v>
      </c>
      <c r="D4" s="86" t="s">
        <v>42</v>
      </c>
      <c r="E4" s="87">
        <v>466</v>
      </c>
      <c r="F4" s="87">
        <f t="shared" si="0"/>
        <v>512.6</v>
      </c>
      <c r="G4" s="116">
        <v>25500</v>
      </c>
      <c r="H4" s="88">
        <f t="shared" si="1"/>
        <v>11883000</v>
      </c>
      <c r="I4" s="89">
        <f t="shared" si="2"/>
        <v>13427790</v>
      </c>
      <c r="J4" s="89">
        <f t="shared" si="3"/>
        <v>9506400</v>
      </c>
      <c r="K4" s="90">
        <f t="shared" si="4"/>
        <v>33500</v>
      </c>
      <c r="L4" s="89">
        <f t="shared" si="5"/>
        <v>1537800</v>
      </c>
      <c r="M4" s="106" t="s">
        <v>50</v>
      </c>
    </row>
    <row r="5" spans="1:13" s="17" customFormat="1" ht="13.5" x14ac:dyDescent="0.25">
      <c r="A5" s="85">
        <v>4</v>
      </c>
      <c r="B5" s="86">
        <v>702</v>
      </c>
      <c r="C5" s="86">
        <v>7</v>
      </c>
      <c r="D5" s="86" t="s">
        <v>43</v>
      </c>
      <c r="E5" s="87">
        <v>776</v>
      </c>
      <c r="F5" s="87">
        <f t="shared" si="0"/>
        <v>853.6</v>
      </c>
      <c r="G5" s="116">
        <v>25500</v>
      </c>
      <c r="H5" s="88">
        <f t="shared" si="1"/>
        <v>19788000</v>
      </c>
      <c r="I5" s="89">
        <f t="shared" si="2"/>
        <v>22360440</v>
      </c>
      <c r="J5" s="89">
        <f t="shared" si="3"/>
        <v>15830400</v>
      </c>
      <c r="K5" s="90">
        <f t="shared" si="4"/>
        <v>56000</v>
      </c>
      <c r="L5" s="89">
        <f t="shared" si="5"/>
        <v>2560800</v>
      </c>
      <c r="M5" s="106" t="s">
        <v>50</v>
      </c>
    </row>
    <row r="6" spans="1:13" s="17" customFormat="1" ht="25.5" x14ac:dyDescent="0.2">
      <c r="A6" s="85">
        <v>5</v>
      </c>
      <c r="B6" s="86" t="s">
        <v>61</v>
      </c>
      <c r="C6" s="86">
        <v>9</v>
      </c>
      <c r="D6" s="86" t="s">
        <v>38</v>
      </c>
      <c r="E6" s="87">
        <v>1269</v>
      </c>
      <c r="F6" s="87">
        <f t="shared" si="0"/>
        <v>1395.9</v>
      </c>
      <c r="G6" s="116">
        <v>25500</v>
      </c>
      <c r="H6" s="103">
        <f t="shared" si="1"/>
        <v>32359500</v>
      </c>
      <c r="I6" s="104">
        <f t="shared" si="2"/>
        <v>36566235</v>
      </c>
      <c r="J6" s="104">
        <f t="shared" si="3"/>
        <v>25887600</v>
      </c>
      <c r="K6" s="105">
        <f t="shared" si="4"/>
        <v>91500</v>
      </c>
      <c r="L6" s="104">
        <f t="shared" si="5"/>
        <v>4187700.0000000005</v>
      </c>
      <c r="M6" s="107" t="s">
        <v>50</v>
      </c>
    </row>
    <row r="7" spans="1:13" s="17" customFormat="1" ht="13.5" x14ac:dyDescent="0.25">
      <c r="A7" s="85">
        <v>6</v>
      </c>
      <c r="B7" s="86">
        <v>1001</v>
      </c>
      <c r="C7" s="86">
        <v>10</v>
      </c>
      <c r="D7" s="86" t="s">
        <v>42</v>
      </c>
      <c r="E7" s="87">
        <v>466</v>
      </c>
      <c r="F7" s="87">
        <f t="shared" si="0"/>
        <v>512.6</v>
      </c>
      <c r="G7" s="116">
        <v>25500</v>
      </c>
      <c r="H7" s="88">
        <f t="shared" si="1"/>
        <v>11883000</v>
      </c>
      <c r="I7" s="89">
        <f t="shared" si="2"/>
        <v>13427790</v>
      </c>
      <c r="J7" s="89">
        <f t="shared" si="3"/>
        <v>9506400</v>
      </c>
      <c r="K7" s="90">
        <f t="shared" si="4"/>
        <v>33500</v>
      </c>
      <c r="L7" s="89">
        <f t="shared" si="5"/>
        <v>1537800</v>
      </c>
      <c r="M7" s="106" t="s">
        <v>50</v>
      </c>
    </row>
    <row r="8" spans="1:13" s="17" customFormat="1" ht="13.5" x14ac:dyDescent="0.25">
      <c r="A8" s="85">
        <v>7</v>
      </c>
      <c r="B8" s="86">
        <v>1002</v>
      </c>
      <c r="C8" s="86">
        <v>10</v>
      </c>
      <c r="D8" s="86" t="s">
        <v>43</v>
      </c>
      <c r="E8" s="87">
        <v>776</v>
      </c>
      <c r="F8" s="87">
        <f t="shared" si="0"/>
        <v>853.6</v>
      </c>
      <c r="G8" s="116">
        <v>25500</v>
      </c>
      <c r="H8" s="88">
        <f t="shared" si="1"/>
        <v>19788000</v>
      </c>
      <c r="I8" s="89">
        <f t="shared" si="2"/>
        <v>22360440</v>
      </c>
      <c r="J8" s="89">
        <f t="shared" si="3"/>
        <v>15830400</v>
      </c>
      <c r="K8" s="90">
        <f t="shared" si="4"/>
        <v>56000</v>
      </c>
      <c r="L8" s="89">
        <f t="shared" si="5"/>
        <v>2560800</v>
      </c>
      <c r="M8" s="106" t="s">
        <v>50</v>
      </c>
    </row>
    <row r="9" spans="1:13" s="17" customFormat="1" ht="13.5" x14ac:dyDescent="0.25">
      <c r="A9" s="85">
        <v>8</v>
      </c>
      <c r="B9" s="86">
        <v>1101</v>
      </c>
      <c r="C9" s="86">
        <v>11</v>
      </c>
      <c r="D9" s="86" t="s">
        <v>42</v>
      </c>
      <c r="E9" s="87">
        <v>466</v>
      </c>
      <c r="F9" s="87">
        <f t="shared" si="0"/>
        <v>512.6</v>
      </c>
      <c r="G9" s="116">
        <v>25500</v>
      </c>
      <c r="H9" s="88">
        <f t="shared" si="1"/>
        <v>11883000</v>
      </c>
      <c r="I9" s="89">
        <f t="shared" si="2"/>
        <v>13427790</v>
      </c>
      <c r="J9" s="89">
        <f t="shared" si="3"/>
        <v>9506400</v>
      </c>
      <c r="K9" s="90">
        <f t="shared" si="4"/>
        <v>33500</v>
      </c>
      <c r="L9" s="89">
        <f t="shared" si="5"/>
        <v>1537800</v>
      </c>
      <c r="M9" s="106" t="s">
        <v>50</v>
      </c>
    </row>
    <row r="10" spans="1:13" s="17" customFormat="1" ht="13.5" x14ac:dyDescent="0.25">
      <c r="A10" s="85">
        <v>9</v>
      </c>
      <c r="B10" s="86">
        <v>1102</v>
      </c>
      <c r="C10" s="86">
        <v>11</v>
      </c>
      <c r="D10" s="86" t="s">
        <v>43</v>
      </c>
      <c r="E10" s="87">
        <v>776</v>
      </c>
      <c r="F10" s="87">
        <f t="shared" si="0"/>
        <v>853.6</v>
      </c>
      <c r="G10" s="116">
        <v>25500</v>
      </c>
      <c r="H10" s="88">
        <f t="shared" si="1"/>
        <v>19788000</v>
      </c>
      <c r="I10" s="89">
        <f t="shared" si="2"/>
        <v>22360440</v>
      </c>
      <c r="J10" s="89">
        <f t="shared" si="3"/>
        <v>15830400</v>
      </c>
      <c r="K10" s="90">
        <f t="shared" si="4"/>
        <v>56000</v>
      </c>
      <c r="L10" s="89">
        <f t="shared" si="5"/>
        <v>2560800</v>
      </c>
      <c r="M10" s="106" t="s">
        <v>50</v>
      </c>
    </row>
    <row r="11" spans="1:13" s="17" customFormat="1" ht="13.5" x14ac:dyDescent="0.25">
      <c r="A11" s="85">
        <v>10</v>
      </c>
      <c r="B11" s="86">
        <v>1201</v>
      </c>
      <c r="C11" s="86">
        <v>12</v>
      </c>
      <c r="D11" s="86" t="s">
        <v>43</v>
      </c>
      <c r="E11" s="87">
        <v>776</v>
      </c>
      <c r="F11" s="87">
        <f t="shared" si="0"/>
        <v>853.6</v>
      </c>
      <c r="G11" s="116">
        <v>25500</v>
      </c>
      <c r="H11" s="88">
        <f t="shared" si="1"/>
        <v>19788000</v>
      </c>
      <c r="I11" s="89">
        <f t="shared" si="2"/>
        <v>22360440</v>
      </c>
      <c r="J11" s="89">
        <f t="shared" si="3"/>
        <v>15830400</v>
      </c>
      <c r="K11" s="90">
        <f t="shared" si="4"/>
        <v>56000</v>
      </c>
      <c r="L11" s="89">
        <f t="shared" si="5"/>
        <v>2560800</v>
      </c>
      <c r="M11" s="119" t="s">
        <v>50</v>
      </c>
    </row>
    <row r="12" spans="1:13" s="17" customFormat="1" ht="13.5" x14ac:dyDescent="0.25">
      <c r="A12" s="85">
        <v>11</v>
      </c>
      <c r="B12" s="86">
        <v>1202</v>
      </c>
      <c r="C12" s="86">
        <v>12</v>
      </c>
      <c r="D12" s="86" t="s">
        <v>42</v>
      </c>
      <c r="E12" s="87">
        <v>466</v>
      </c>
      <c r="F12" s="87">
        <f t="shared" si="0"/>
        <v>512.6</v>
      </c>
      <c r="G12" s="116">
        <v>25500</v>
      </c>
      <c r="H12" s="88">
        <f t="shared" si="1"/>
        <v>11883000</v>
      </c>
      <c r="I12" s="89">
        <f t="shared" si="2"/>
        <v>13427790</v>
      </c>
      <c r="J12" s="89">
        <f t="shared" si="3"/>
        <v>9506400</v>
      </c>
      <c r="K12" s="90">
        <f t="shared" si="4"/>
        <v>33500</v>
      </c>
      <c r="L12" s="89">
        <f t="shared" si="5"/>
        <v>1537800</v>
      </c>
      <c r="M12" s="119" t="s">
        <v>50</v>
      </c>
    </row>
    <row r="13" spans="1:13" s="17" customFormat="1" ht="13.5" x14ac:dyDescent="0.25">
      <c r="A13" s="85">
        <v>12</v>
      </c>
      <c r="B13" s="86">
        <v>1301</v>
      </c>
      <c r="C13" s="86">
        <v>13</v>
      </c>
      <c r="D13" s="86" t="s">
        <v>42</v>
      </c>
      <c r="E13" s="87">
        <v>466</v>
      </c>
      <c r="F13" s="87">
        <f t="shared" si="0"/>
        <v>512.6</v>
      </c>
      <c r="G13" s="116">
        <v>25500</v>
      </c>
      <c r="H13" s="88">
        <f t="shared" si="1"/>
        <v>11883000</v>
      </c>
      <c r="I13" s="89">
        <f t="shared" si="2"/>
        <v>13427790</v>
      </c>
      <c r="J13" s="89">
        <f t="shared" si="3"/>
        <v>9506400</v>
      </c>
      <c r="K13" s="90">
        <f t="shared" si="4"/>
        <v>33500</v>
      </c>
      <c r="L13" s="89">
        <f t="shared" si="5"/>
        <v>1537800</v>
      </c>
      <c r="M13" s="119" t="s">
        <v>50</v>
      </c>
    </row>
    <row r="14" spans="1:13" s="17" customFormat="1" ht="13.5" x14ac:dyDescent="0.25">
      <c r="A14" s="85">
        <v>13</v>
      </c>
      <c r="B14" s="86">
        <v>1302</v>
      </c>
      <c r="C14" s="86">
        <v>13</v>
      </c>
      <c r="D14" s="86" t="s">
        <v>43</v>
      </c>
      <c r="E14" s="87">
        <v>776</v>
      </c>
      <c r="F14" s="87">
        <f t="shared" si="0"/>
        <v>853.6</v>
      </c>
      <c r="G14" s="116">
        <v>25500</v>
      </c>
      <c r="H14" s="88">
        <f t="shared" si="1"/>
        <v>19788000</v>
      </c>
      <c r="I14" s="89">
        <f t="shared" si="2"/>
        <v>22360440</v>
      </c>
      <c r="J14" s="89">
        <f t="shared" si="3"/>
        <v>15830400</v>
      </c>
      <c r="K14" s="90">
        <f t="shared" si="4"/>
        <v>56000</v>
      </c>
      <c r="L14" s="89">
        <f t="shared" si="5"/>
        <v>2560800</v>
      </c>
      <c r="M14" s="106" t="s">
        <v>50</v>
      </c>
    </row>
    <row r="15" spans="1:13" s="17" customFormat="1" ht="13.5" x14ac:dyDescent="0.25">
      <c r="A15" s="85">
        <v>14</v>
      </c>
      <c r="B15" s="86">
        <v>1401</v>
      </c>
      <c r="C15" s="86">
        <v>14</v>
      </c>
      <c r="D15" s="86" t="s">
        <v>42</v>
      </c>
      <c r="E15" s="87">
        <v>466</v>
      </c>
      <c r="F15" s="87">
        <f t="shared" si="0"/>
        <v>512.6</v>
      </c>
      <c r="G15" s="116">
        <v>25500</v>
      </c>
      <c r="H15" s="88">
        <f t="shared" si="1"/>
        <v>11883000</v>
      </c>
      <c r="I15" s="89">
        <f t="shared" si="2"/>
        <v>13427790</v>
      </c>
      <c r="J15" s="89">
        <f t="shared" si="3"/>
        <v>9506400</v>
      </c>
      <c r="K15" s="90">
        <f t="shared" si="4"/>
        <v>33500</v>
      </c>
      <c r="L15" s="89">
        <f t="shared" si="5"/>
        <v>1537800</v>
      </c>
      <c r="M15" s="106" t="s">
        <v>50</v>
      </c>
    </row>
    <row r="16" spans="1:13" s="17" customFormat="1" ht="13.5" x14ac:dyDescent="0.25">
      <c r="A16" s="85">
        <v>15</v>
      </c>
      <c r="B16" s="86">
        <v>1402</v>
      </c>
      <c r="C16" s="86">
        <v>14</v>
      </c>
      <c r="D16" s="86" t="s">
        <v>43</v>
      </c>
      <c r="E16" s="87">
        <v>776</v>
      </c>
      <c r="F16" s="87">
        <f t="shared" si="0"/>
        <v>853.6</v>
      </c>
      <c r="G16" s="116">
        <v>25500</v>
      </c>
      <c r="H16" s="88">
        <f t="shared" si="1"/>
        <v>19788000</v>
      </c>
      <c r="I16" s="89">
        <f t="shared" si="2"/>
        <v>22360440</v>
      </c>
      <c r="J16" s="89">
        <f t="shared" si="3"/>
        <v>15830400</v>
      </c>
      <c r="K16" s="90">
        <f t="shared" si="4"/>
        <v>56000</v>
      </c>
      <c r="L16" s="89">
        <f t="shared" si="5"/>
        <v>2560800</v>
      </c>
      <c r="M16" s="106" t="s">
        <v>50</v>
      </c>
    </row>
    <row r="17" spans="1:13" s="17" customFormat="1" ht="13.5" x14ac:dyDescent="0.25">
      <c r="A17" s="85">
        <v>16</v>
      </c>
      <c r="B17" s="86">
        <v>1501</v>
      </c>
      <c r="C17" s="86">
        <v>15</v>
      </c>
      <c r="D17" s="86" t="s">
        <v>43</v>
      </c>
      <c r="E17" s="87">
        <v>813</v>
      </c>
      <c r="F17" s="87">
        <f t="shared" si="0"/>
        <v>894.30000000000007</v>
      </c>
      <c r="G17" s="116">
        <v>25500</v>
      </c>
      <c r="H17" s="88">
        <f t="shared" si="1"/>
        <v>20731500</v>
      </c>
      <c r="I17" s="89">
        <f t="shared" si="2"/>
        <v>23426595</v>
      </c>
      <c r="J17" s="89">
        <f t="shared" si="3"/>
        <v>16585200</v>
      </c>
      <c r="K17" s="90">
        <f t="shared" si="4"/>
        <v>58500</v>
      </c>
      <c r="L17" s="89">
        <f t="shared" si="5"/>
        <v>2682900</v>
      </c>
      <c r="M17" s="106" t="s">
        <v>50</v>
      </c>
    </row>
    <row r="18" spans="1:13" s="17" customFormat="1" ht="13.5" x14ac:dyDescent="0.25">
      <c r="A18" s="85">
        <v>17</v>
      </c>
      <c r="B18" s="86">
        <v>1601</v>
      </c>
      <c r="C18" s="86">
        <v>16</v>
      </c>
      <c r="D18" s="86" t="s">
        <v>42</v>
      </c>
      <c r="E18" s="87">
        <v>466</v>
      </c>
      <c r="F18" s="87">
        <f t="shared" si="0"/>
        <v>512.6</v>
      </c>
      <c r="G18" s="116">
        <v>25500</v>
      </c>
      <c r="H18" s="88">
        <f t="shared" si="1"/>
        <v>11883000</v>
      </c>
      <c r="I18" s="89">
        <f t="shared" si="2"/>
        <v>13427790</v>
      </c>
      <c r="J18" s="89">
        <f t="shared" si="3"/>
        <v>9506400</v>
      </c>
      <c r="K18" s="90">
        <f t="shared" si="4"/>
        <v>33500</v>
      </c>
      <c r="L18" s="89">
        <f t="shared" si="5"/>
        <v>1537800</v>
      </c>
      <c r="M18" s="106" t="s">
        <v>50</v>
      </c>
    </row>
    <row r="19" spans="1:13" s="17" customFormat="1" ht="13.5" x14ac:dyDescent="0.25">
      <c r="A19" s="85">
        <v>18</v>
      </c>
      <c r="B19" s="86">
        <v>1602</v>
      </c>
      <c r="C19" s="86">
        <v>16</v>
      </c>
      <c r="D19" s="86" t="s">
        <v>43</v>
      </c>
      <c r="E19" s="87">
        <v>776</v>
      </c>
      <c r="F19" s="87">
        <f t="shared" si="0"/>
        <v>853.6</v>
      </c>
      <c r="G19" s="116">
        <v>25500</v>
      </c>
      <c r="H19" s="88">
        <f t="shared" si="1"/>
        <v>19788000</v>
      </c>
      <c r="I19" s="89">
        <f t="shared" si="2"/>
        <v>22360440</v>
      </c>
      <c r="J19" s="89">
        <f t="shared" si="3"/>
        <v>15830400</v>
      </c>
      <c r="K19" s="90">
        <f t="shared" si="4"/>
        <v>56000</v>
      </c>
      <c r="L19" s="89">
        <f t="shared" si="5"/>
        <v>2560800</v>
      </c>
      <c r="M19" s="106" t="s">
        <v>50</v>
      </c>
    </row>
    <row r="20" spans="1:13" s="17" customFormat="1" ht="13.5" x14ac:dyDescent="0.25">
      <c r="A20" s="85">
        <v>19</v>
      </c>
      <c r="B20" s="86">
        <v>1701</v>
      </c>
      <c r="C20" s="86">
        <v>17</v>
      </c>
      <c r="D20" s="86" t="s">
        <v>42</v>
      </c>
      <c r="E20" s="87">
        <v>466</v>
      </c>
      <c r="F20" s="87">
        <f t="shared" si="0"/>
        <v>512.6</v>
      </c>
      <c r="G20" s="116">
        <v>25500</v>
      </c>
      <c r="H20" s="88">
        <f t="shared" si="1"/>
        <v>11883000</v>
      </c>
      <c r="I20" s="89">
        <f t="shared" si="2"/>
        <v>13427790</v>
      </c>
      <c r="J20" s="89">
        <f t="shared" si="3"/>
        <v>9506400</v>
      </c>
      <c r="K20" s="90">
        <f t="shared" si="4"/>
        <v>33500</v>
      </c>
      <c r="L20" s="89">
        <f t="shared" si="5"/>
        <v>1537800</v>
      </c>
      <c r="M20" s="106" t="s">
        <v>50</v>
      </c>
    </row>
    <row r="21" spans="1:13" s="17" customFormat="1" ht="13.5" x14ac:dyDescent="0.25">
      <c r="A21" s="85">
        <v>20</v>
      </c>
      <c r="B21" s="86">
        <v>1702</v>
      </c>
      <c r="C21" s="86">
        <v>17</v>
      </c>
      <c r="D21" s="86" t="s">
        <v>43</v>
      </c>
      <c r="E21" s="87">
        <v>776</v>
      </c>
      <c r="F21" s="87">
        <f t="shared" si="0"/>
        <v>853.6</v>
      </c>
      <c r="G21" s="116">
        <v>25500</v>
      </c>
      <c r="H21" s="88">
        <f t="shared" si="1"/>
        <v>19788000</v>
      </c>
      <c r="I21" s="89">
        <f t="shared" si="2"/>
        <v>22360440</v>
      </c>
      <c r="J21" s="89">
        <f t="shared" si="3"/>
        <v>15830400</v>
      </c>
      <c r="K21" s="90">
        <f t="shared" si="4"/>
        <v>56000</v>
      </c>
      <c r="L21" s="89">
        <f t="shared" si="5"/>
        <v>2560800</v>
      </c>
      <c r="M21" s="106" t="s">
        <v>50</v>
      </c>
    </row>
    <row r="22" spans="1:13" s="17" customFormat="1" ht="13.5" x14ac:dyDescent="0.25">
      <c r="A22" s="85">
        <v>21</v>
      </c>
      <c r="B22" s="86">
        <v>1801</v>
      </c>
      <c r="C22" s="86">
        <v>18</v>
      </c>
      <c r="D22" s="86" t="s">
        <v>42</v>
      </c>
      <c r="E22" s="87">
        <v>466</v>
      </c>
      <c r="F22" s="87">
        <f t="shared" si="0"/>
        <v>512.6</v>
      </c>
      <c r="G22" s="116">
        <v>25500</v>
      </c>
      <c r="H22" s="88">
        <f t="shared" si="1"/>
        <v>11883000</v>
      </c>
      <c r="I22" s="89">
        <f t="shared" si="2"/>
        <v>13427790</v>
      </c>
      <c r="J22" s="89">
        <f t="shared" si="3"/>
        <v>9506400</v>
      </c>
      <c r="K22" s="90">
        <f t="shared" si="4"/>
        <v>33500</v>
      </c>
      <c r="L22" s="89">
        <f t="shared" si="5"/>
        <v>1537800</v>
      </c>
      <c r="M22" s="106" t="s">
        <v>50</v>
      </c>
    </row>
    <row r="23" spans="1:13" s="17" customFormat="1" ht="13.5" x14ac:dyDescent="0.25">
      <c r="A23" s="85">
        <v>22</v>
      </c>
      <c r="B23" s="86">
        <v>1802</v>
      </c>
      <c r="C23" s="86">
        <v>18</v>
      </c>
      <c r="D23" s="86" t="s">
        <v>43</v>
      </c>
      <c r="E23" s="87">
        <v>776</v>
      </c>
      <c r="F23" s="87">
        <f t="shared" si="0"/>
        <v>853.6</v>
      </c>
      <c r="G23" s="116">
        <v>25500</v>
      </c>
      <c r="H23" s="88">
        <f t="shared" si="1"/>
        <v>19788000</v>
      </c>
      <c r="I23" s="89">
        <f t="shared" si="2"/>
        <v>22360440</v>
      </c>
      <c r="J23" s="89">
        <f t="shared" si="3"/>
        <v>15830400</v>
      </c>
      <c r="K23" s="90">
        <f t="shared" si="4"/>
        <v>56000</v>
      </c>
      <c r="L23" s="89">
        <f t="shared" si="5"/>
        <v>2560800</v>
      </c>
      <c r="M23" s="106" t="s">
        <v>50</v>
      </c>
    </row>
    <row r="24" spans="1:13" s="17" customFormat="1" ht="13.5" x14ac:dyDescent="0.25">
      <c r="A24" s="85">
        <v>23</v>
      </c>
      <c r="B24" s="86">
        <v>1901</v>
      </c>
      <c r="C24" s="86">
        <v>19</v>
      </c>
      <c r="D24" s="86" t="s">
        <v>42</v>
      </c>
      <c r="E24" s="87">
        <v>466</v>
      </c>
      <c r="F24" s="87">
        <f t="shared" si="0"/>
        <v>512.6</v>
      </c>
      <c r="G24" s="116">
        <v>25500</v>
      </c>
      <c r="H24" s="88">
        <f t="shared" si="1"/>
        <v>11883000</v>
      </c>
      <c r="I24" s="89">
        <f t="shared" si="2"/>
        <v>13427790</v>
      </c>
      <c r="J24" s="89">
        <f t="shared" si="3"/>
        <v>9506400</v>
      </c>
      <c r="K24" s="90">
        <f t="shared" si="4"/>
        <v>33500</v>
      </c>
      <c r="L24" s="89">
        <f t="shared" si="5"/>
        <v>1537800</v>
      </c>
      <c r="M24" s="106" t="s">
        <v>50</v>
      </c>
    </row>
    <row r="25" spans="1:13" s="17" customFormat="1" ht="13.5" x14ac:dyDescent="0.25">
      <c r="A25" s="85">
        <v>24</v>
      </c>
      <c r="B25" s="86">
        <v>1902</v>
      </c>
      <c r="C25" s="86">
        <v>19</v>
      </c>
      <c r="D25" s="86" t="s">
        <v>43</v>
      </c>
      <c r="E25" s="87">
        <v>776</v>
      </c>
      <c r="F25" s="87">
        <f t="shared" si="0"/>
        <v>853.6</v>
      </c>
      <c r="G25" s="116">
        <v>25500</v>
      </c>
      <c r="H25" s="88">
        <f t="shared" si="1"/>
        <v>19788000</v>
      </c>
      <c r="I25" s="89">
        <f t="shared" si="2"/>
        <v>22360440</v>
      </c>
      <c r="J25" s="89">
        <f t="shared" si="3"/>
        <v>15830400</v>
      </c>
      <c r="K25" s="90">
        <f t="shared" si="4"/>
        <v>56000</v>
      </c>
      <c r="L25" s="89">
        <f t="shared" si="5"/>
        <v>2560800</v>
      </c>
      <c r="M25" s="106" t="s">
        <v>50</v>
      </c>
    </row>
    <row r="26" spans="1:13" s="17" customFormat="1" ht="13.5" x14ac:dyDescent="0.25">
      <c r="A26" s="85">
        <v>25</v>
      </c>
      <c r="B26" s="86">
        <v>2001</v>
      </c>
      <c r="C26" s="86">
        <v>20</v>
      </c>
      <c r="D26" s="86" t="s">
        <v>42</v>
      </c>
      <c r="E26" s="87">
        <v>466</v>
      </c>
      <c r="F26" s="87">
        <f t="shared" si="0"/>
        <v>512.6</v>
      </c>
      <c r="G26" s="116">
        <v>25500</v>
      </c>
      <c r="H26" s="88">
        <f t="shared" si="1"/>
        <v>11883000</v>
      </c>
      <c r="I26" s="89">
        <f t="shared" si="2"/>
        <v>13427790</v>
      </c>
      <c r="J26" s="89">
        <f t="shared" si="3"/>
        <v>9506400</v>
      </c>
      <c r="K26" s="90">
        <f t="shared" si="4"/>
        <v>33500</v>
      </c>
      <c r="L26" s="89">
        <f t="shared" si="5"/>
        <v>1537800</v>
      </c>
      <c r="M26" s="106" t="s">
        <v>50</v>
      </c>
    </row>
    <row r="27" spans="1:13" s="17" customFormat="1" ht="13.5" x14ac:dyDescent="0.25">
      <c r="A27" s="85">
        <v>26</v>
      </c>
      <c r="B27" s="86">
        <v>2002</v>
      </c>
      <c r="C27" s="86">
        <v>20</v>
      </c>
      <c r="D27" s="86" t="s">
        <v>43</v>
      </c>
      <c r="E27" s="87">
        <v>776</v>
      </c>
      <c r="F27" s="87">
        <f t="shared" si="0"/>
        <v>853.6</v>
      </c>
      <c r="G27" s="116">
        <v>25500</v>
      </c>
      <c r="H27" s="88">
        <f t="shared" si="1"/>
        <v>19788000</v>
      </c>
      <c r="I27" s="89">
        <f t="shared" si="2"/>
        <v>22360440</v>
      </c>
      <c r="J27" s="89">
        <f t="shared" si="3"/>
        <v>15830400</v>
      </c>
      <c r="K27" s="90">
        <f t="shared" si="4"/>
        <v>56000</v>
      </c>
      <c r="L27" s="89">
        <f t="shared" si="5"/>
        <v>2560800</v>
      </c>
      <c r="M27" s="106" t="s">
        <v>50</v>
      </c>
    </row>
    <row r="28" spans="1:13" s="17" customFormat="1" ht="13.5" x14ac:dyDescent="0.25">
      <c r="A28" s="85">
        <v>27</v>
      </c>
      <c r="B28" s="86">
        <v>2101</v>
      </c>
      <c r="C28" s="86">
        <v>21</v>
      </c>
      <c r="D28" s="86" t="s">
        <v>42</v>
      </c>
      <c r="E28" s="87">
        <v>466</v>
      </c>
      <c r="F28" s="87">
        <f t="shared" si="0"/>
        <v>512.6</v>
      </c>
      <c r="G28" s="116">
        <v>25500</v>
      </c>
      <c r="H28" s="88">
        <f t="shared" si="1"/>
        <v>11883000</v>
      </c>
      <c r="I28" s="89">
        <f t="shared" si="2"/>
        <v>13427790</v>
      </c>
      <c r="J28" s="89">
        <f t="shared" si="3"/>
        <v>9506400</v>
      </c>
      <c r="K28" s="90">
        <f t="shared" si="4"/>
        <v>33500</v>
      </c>
      <c r="L28" s="89">
        <f t="shared" si="5"/>
        <v>1537800</v>
      </c>
      <c r="M28" s="106" t="s">
        <v>50</v>
      </c>
    </row>
    <row r="29" spans="1:13" s="17" customFormat="1" ht="13.5" x14ac:dyDescent="0.25">
      <c r="A29" s="85">
        <v>28</v>
      </c>
      <c r="B29" s="86">
        <v>2102</v>
      </c>
      <c r="C29" s="86">
        <v>21</v>
      </c>
      <c r="D29" s="86" t="s">
        <v>43</v>
      </c>
      <c r="E29" s="87">
        <v>776</v>
      </c>
      <c r="F29" s="87">
        <f t="shared" si="0"/>
        <v>853.6</v>
      </c>
      <c r="G29" s="116">
        <v>25500</v>
      </c>
      <c r="H29" s="88">
        <f t="shared" si="1"/>
        <v>19788000</v>
      </c>
      <c r="I29" s="89">
        <f t="shared" si="2"/>
        <v>22360440</v>
      </c>
      <c r="J29" s="89">
        <f t="shared" si="3"/>
        <v>15830400</v>
      </c>
      <c r="K29" s="90">
        <f t="shared" si="4"/>
        <v>56000</v>
      </c>
      <c r="L29" s="89">
        <f t="shared" si="5"/>
        <v>2560800</v>
      </c>
      <c r="M29" s="106" t="s">
        <v>50</v>
      </c>
    </row>
    <row r="30" spans="1:13" s="17" customFormat="1" ht="13.5" x14ac:dyDescent="0.25">
      <c r="A30" s="85">
        <v>29</v>
      </c>
      <c r="B30" s="86">
        <v>2201</v>
      </c>
      <c r="C30" s="86">
        <v>22</v>
      </c>
      <c r="D30" s="86" t="s">
        <v>42</v>
      </c>
      <c r="E30" s="87">
        <v>466</v>
      </c>
      <c r="F30" s="87">
        <f t="shared" si="0"/>
        <v>512.6</v>
      </c>
      <c r="G30" s="116">
        <v>25500</v>
      </c>
      <c r="H30" s="88">
        <f t="shared" si="1"/>
        <v>11883000</v>
      </c>
      <c r="I30" s="89">
        <f t="shared" si="2"/>
        <v>13427790</v>
      </c>
      <c r="J30" s="89">
        <f t="shared" si="3"/>
        <v>9506400</v>
      </c>
      <c r="K30" s="90">
        <f t="shared" si="4"/>
        <v>33500</v>
      </c>
      <c r="L30" s="89">
        <f t="shared" si="5"/>
        <v>1537800</v>
      </c>
      <c r="M30" s="106" t="s">
        <v>50</v>
      </c>
    </row>
    <row r="31" spans="1:13" s="17" customFormat="1" ht="13.5" x14ac:dyDescent="0.25">
      <c r="A31" s="85">
        <v>30</v>
      </c>
      <c r="B31" s="86">
        <v>2202</v>
      </c>
      <c r="C31" s="86">
        <v>22</v>
      </c>
      <c r="D31" s="86" t="s">
        <v>43</v>
      </c>
      <c r="E31" s="87">
        <v>776</v>
      </c>
      <c r="F31" s="87">
        <f t="shared" si="0"/>
        <v>853.6</v>
      </c>
      <c r="G31" s="116">
        <v>25500</v>
      </c>
      <c r="H31" s="88">
        <f t="shared" si="1"/>
        <v>19788000</v>
      </c>
      <c r="I31" s="89">
        <f t="shared" si="2"/>
        <v>22360440</v>
      </c>
      <c r="J31" s="89">
        <f t="shared" si="3"/>
        <v>15830400</v>
      </c>
      <c r="K31" s="90">
        <f t="shared" si="4"/>
        <v>56000</v>
      </c>
      <c r="L31" s="89">
        <f t="shared" si="5"/>
        <v>2560800</v>
      </c>
      <c r="M31" s="106" t="s">
        <v>50</v>
      </c>
    </row>
    <row r="32" spans="1:13" s="17" customFormat="1" ht="13.5" x14ac:dyDescent="0.25">
      <c r="A32" s="85">
        <v>31</v>
      </c>
      <c r="B32" s="86">
        <v>2302</v>
      </c>
      <c r="C32" s="86">
        <v>23</v>
      </c>
      <c r="D32" s="86" t="s">
        <v>57</v>
      </c>
      <c r="E32" s="87">
        <v>435</v>
      </c>
      <c r="F32" s="87">
        <f t="shared" si="0"/>
        <v>478.50000000000006</v>
      </c>
      <c r="G32" s="116">
        <v>25500</v>
      </c>
      <c r="H32" s="88">
        <f t="shared" si="1"/>
        <v>11092500</v>
      </c>
      <c r="I32" s="89">
        <f t="shared" si="2"/>
        <v>12534525</v>
      </c>
      <c r="J32" s="89">
        <f t="shared" si="3"/>
        <v>8874000</v>
      </c>
      <c r="K32" s="90">
        <f t="shared" si="4"/>
        <v>31500</v>
      </c>
      <c r="L32" s="89">
        <f t="shared" si="5"/>
        <v>1435500.0000000002</v>
      </c>
      <c r="M32" s="106" t="s">
        <v>50</v>
      </c>
    </row>
    <row r="33" spans="1:13" x14ac:dyDescent="0.3">
      <c r="A33" s="110" t="s">
        <v>10</v>
      </c>
      <c r="B33" s="111"/>
      <c r="C33" s="111"/>
      <c r="D33" s="112"/>
      <c r="E33" s="91">
        <f>SUM(E2:E32)</f>
        <v>19905</v>
      </c>
      <c r="F33" s="91">
        <f>SUM(F2:F32)</f>
        <v>21895.499999999993</v>
      </c>
      <c r="G33" s="117"/>
      <c r="H33" s="92">
        <f>SUM(H2:H32)</f>
        <v>507577500</v>
      </c>
      <c r="I33" s="92">
        <f>SUM(I2:I32)</f>
        <v>573562575</v>
      </c>
      <c r="J33" s="92">
        <f>SUM(J2:J32)</f>
        <v>406062000</v>
      </c>
      <c r="K33" s="93"/>
      <c r="L33" s="94">
        <f>SUM(L2:L32)</f>
        <v>65686500</v>
      </c>
      <c r="M33" s="108"/>
    </row>
    <row r="34" spans="1:13" x14ac:dyDescent="0.3">
      <c r="F34" s="97"/>
    </row>
    <row r="35" spans="1:13" x14ac:dyDescent="0.3">
      <c r="M35" s="63"/>
    </row>
    <row r="36" spans="1:13" x14ac:dyDescent="0.3">
      <c r="M36" s="64"/>
    </row>
  </sheetData>
  <mergeCells count="1">
    <mergeCell ref="A33:D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D585-3598-4EC6-AE4F-79378D305B8F}">
  <dimension ref="A1:N13"/>
  <sheetViews>
    <sheetView zoomScale="190" zoomScaleNormal="190" workbookViewId="0">
      <selection activeCell="D9" sqref="D2:D9"/>
    </sheetView>
  </sheetViews>
  <sheetFormatPr defaultRowHeight="16.5" x14ac:dyDescent="0.3"/>
  <cols>
    <col min="1" max="1" width="3.7109375" style="95" customWidth="1"/>
    <col min="2" max="2" width="4.85546875" style="95" customWidth="1"/>
    <col min="3" max="3" width="4.28515625" style="95" customWidth="1"/>
    <col min="4" max="4" width="5.28515625" style="96" customWidth="1"/>
    <col min="5" max="5" width="6.140625" style="96" customWidth="1"/>
    <col min="6" max="6" width="6.42578125" style="98" customWidth="1"/>
    <col min="7" max="7" width="6.7109375" style="118" customWidth="1"/>
    <col min="8" max="8" width="10.5703125" style="98" customWidth="1"/>
    <col min="9" max="10" width="10.7109375" style="98" customWidth="1"/>
    <col min="11" max="11" width="6.28515625" style="98" customWidth="1"/>
    <col min="12" max="12" width="9.5703125" style="98" customWidth="1"/>
    <col min="13" max="13" width="12.140625" style="16" customWidth="1"/>
    <col min="14" max="16384" width="9.140625" style="16"/>
  </cols>
  <sheetData>
    <row r="1" spans="1:14" ht="60.75" customHeight="1" x14ac:dyDescent="0.3">
      <c r="A1" s="81" t="s">
        <v>1</v>
      </c>
      <c r="B1" s="82" t="s">
        <v>0</v>
      </c>
      <c r="C1" s="83" t="s">
        <v>22</v>
      </c>
      <c r="D1" s="83" t="s">
        <v>21</v>
      </c>
      <c r="E1" s="82" t="s">
        <v>20</v>
      </c>
      <c r="F1" s="82" t="s">
        <v>2</v>
      </c>
      <c r="G1" s="115" t="s">
        <v>25</v>
      </c>
      <c r="H1" s="82" t="s">
        <v>26</v>
      </c>
      <c r="I1" s="82" t="s">
        <v>27</v>
      </c>
      <c r="J1" s="84" t="s">
        <v>28</v>
      </c>
      <c r="K1" s="82" t="s">
        <v>29</v>
      </c>
      <c r="L1" s="82" t="s">
        <v>30</v>
      </c>
      <c r="M1" s="109" t="s">
        <v>60</v>
      </c>
    </row>
    <row r="2" spans="1:14" s="17" customFormat="1" ht="13.5" x14ac:dyDescent="0.25">
      <c r="A2" s="85">
        <v>1</v>
      </c>
      <c r="B2" s="86">
        <v>201</v>
      </c>
      <c r="C2" s="86">
        <v>2</v>
      </c>
      <c r="D2" s="86" t="s">
        <v>38</v>
      </c>
      <c r="E2" s="87">
        <v>1214</v>
      </c>
      <c r="F2" s="87">
        <f>E2*1.1</f>
        <v>1335.4</v>
      </c>
      <c r="G2" s="116">
        <v>25500</v>
      </c>
      <c r="H2" s="88">
        <v>0</v>
      </c>
      <c r="I2" s="89">
        <f>ROUND(H2*1.13,0)</f>
        <v>0</v>
      </c>
      <c r="J2" s="89">
        <f>H2*0.8</f>
        <v>0</v>
      </c>
      <c r="K2" s="90">
        <f>MROUND((I2*0.03/12),500)</f>
        <v>0</v>
      </c>
      <c r="L2" s="89">
        <f>F2*3000</f>
        <v>4006200.0000000005</v>
      </c>
      <c r="M2" s="106" t="s">
        <v>39</v>
      </c>
      <c r="N2" s="65">
        <f>H2/F2</f>
        <v>0</v>
      </c>
    </row>
    <row r="3" spans="1:14" s="17" customFormat="1" ht="13.5" x14ac:dyDescent="0.25">
      <c r="A3" s="85">
        <v>2</v>
      </c>
      <c r="B3" s="86">
        <v>301</v>
      </c>
      <c r="C3" s="86">
        <v>3</v>
      </c>
      <c r="D3" s="86" t="s">
        <v>42</v>
      </c>
      <c r="E3" s="87">
        <v>509</v>
      </c>
      <c r="F3" s="87">
        <f t="shared" ref="F3:F9" si="0">E3*1.1</f>
        <v>559.90000000000009</v>
      </c>
      <c r="G3" s="116">
        <v>25500</v>
      </c>
      <c r="H3" s="88">
        <v>0</v>
      </c>
      <c r="I3" s="89">
        <f t="shared" ref="I3:I9" si="1">ROUND(H3*1.13,0)</f>
        <v>0</v>
      </c>
      <c r="J3" s="89">
        <f t="shared" ref="J3:J9" si="2">H3*0.8</f>
        <v>0</v>
      </c>
      <c r="K3" s="90">
        <f t="shared" ref="K3:K9" si="3">MROUND((I3*0.03/12),500)</f>
        <v>0</v>
      </c>
      <c r="L3" s="89">
        <f t="shared" ref="L3:L9" si="4">F3*3000</f>
        <v>1679700.0000000002</v>
      </c>
      <c r="M3" s="106" t="s">
        <v>39</v>
      </c>
    </row>
    <row r="4" spans="1:14" s="17" customFormat="1" ht="13.5" x14ac:dyDescent="0.25">
      <c r="A4" s="85">
        <v>3</v>
      </c>
      <c r="B4" s="86">
        <v>302</v>
      </c>
      <c r="C4" s="86">
        <v>3</v>
      </c>
      <c r="D4" s="86" t="s">
        <v>43</v>
      </c>
      <c r="E4" s="87">
        <v>688</v>
      </c>
      <c r="F4" s="87">
        <f t="shared" si="0"/>
        <v>756.80000000000007</v>
      </c>
      <c r="G4" s="116">
        <v>25500</v>
      </c>
      <c r="H4" s="88">
        <v>0</v>
      </c>
      <c r="I4" s="89">
        <f t="shared" si="1"/>
        <v>0</v>
      </c>
      <c r="J4" s="89">
        <f t="shared" si="2"/>
        <v>0</v>
      </c>
      <c r="K4" s="90">
        <f t="shared" si="3"/>
        <v>0</v>
      </c>
      <c r="L4" s="89">
        <f t="shared" si="4"/>
        <v>2270400</v>
      </c>
      <c r="M4" s="106" t="s">
        <v>39</v>
      </c>
    </row>
    <row r="5" spans="1:14" s="17" customFormat="1" ht="13.5" x14ac:dyDescent="0.25">
      <c r="A5" s="85">
        <v>4</v>
      </c>
      <c r="B5" s="86">
        <v>401</v>
      </c>
      <c r="C5" s="86">
        <v>4</v>
      </c>
      <c r="D5" s="86" t="s">
        <v>38</v>
      </c>
      <c r="E5" s="87">
        <v>1112</v>
      </c>
      <c r="F5" s="87">
        <f t="shared" si="0"/>
        <v>1223.2</v>
      </c>
      <c r="G5" s="116">
        <v>25500</v>
      </c>
      <c r="H5" s="88">
        <v>0</v>
      </c>
      <c r="I5" s="89">
        <f t="shared" si="1"/>
        <v>0</v>
      </c>
      <c r="J5" s="89">
        <f t="shared" si="2"/>
        <v>0</v>
      </c>
      <c r="K5" s="90">
        <f t="shared" si="3"/>
        <v>0</v>
      </c>
      <c r="L5" s="89">
        <f t="shared" si="4"/>
        <v>3669600</v>
      </c>
      <c r="M5" s="106" t="s">
        <v>39</v>
      </c>
    </row>
    <row r="6" spans="1:14" s="17" customFormat="1" ht="13.5" x14ac:dyDescent="0.25">
      <c r="A6" s="85">
        <v>5</v>
      </c>
      <c r="B6" s="86">
        <v>501</v>
      </c>
      <c r="C6" s="86">
        <v>5</v>
      </c>
      <c r="D6" s="86" t="s">
        <v>42</v>
      </c>
      <c r="E6" s="87">
        <v>448</v>
      </c>
      <c r="F6" s="87">
        <f t="shared" si="0"/>
        <v>492.80000000000007</v>
      </c>
      <c r="G6" s="116">
        <v>25500</v>
      </c>
      <c r="H6" s="88">
        <v>0</v>
      </c>
      <c r="I6" s="89">
        <f t="shared" si="1"/>
        <v>0</v>
      </c>
      <c r="J6" s="89">
        <f t="shared" si="2"/>
        <v>0</v>
      </c>
      <c r="K6" s="90">
        <f t="shared" si="3"/>
        <v>0</v>
      </c>
      <c r="L6" s="89">
        <f t="shared" si="4"/>
        <v>1478400.0000000002</v>
      </c>
      <c r="M6" s="106" t="s">
        <v>39</v>
      </c>
    </row>
    <row r="7" spans="1:14" s="17" customFormat="1" ht="13.5" x14ac:dyDescent="0.25">
      <c r="A7" s="85">
        <v>6</v>
      </c>
      <c r="B7" s="86">
        <v>502</v>
      </c>
      <c r="C7" s="86">
        <v>5</v>
      </c>
      <c r="D7" s="86" t="s">
        <v>43</v>
      </c>
      <c r="E7" s="87">
        <v>749</v>
      </c>
      <c r="F7" s="87">
        <f t="shared" si="0"/>
        <v>823.90000000000009</v>
      </c>
      <c r="G7" s="116">
        <v>25500</v>
      </c>
      <c r="H7" s="88">
        <v>0</v>
      </c>
      <c r="I7" s="89">
        <f t="shared" si="1"/>
        <v>0</v>
      </c>
      <c r="J7" s="89">
        <f t="shared" si="2"/>
        <v>0</v>
      </c>
      <c r="K7" s="90">
        <f t="shared" si="3"/>
        <v>0</v>
      </c>
      <c r="L7" s="89">
        <f t="shared" si="4"/>
        <v>2471700.0000000005</v>
      </c>
      <c r="M7" s="106" t="s">
        <v>39</v>
      </c>
    </row>
    <row r="8" spans="1:14" s="17" customFormat="1" ht="13.5" x14ac:dyDescent="0.25">
      <c r="A8" s="85">
        <v>7</v>
      </c>
      <c r="B8" s="86">
        <v>801</v>
      </c>
      <c r="C8" s="86">
        <v>8</v>
      </c>
      <c r="D8" s="86" t="s">
        <v>59</v>
      </c>
      <c r="E8" s="87">
        <v>875</v>
      </c>
      <c r="F8" s="87">
        <f t="shared" si="0"/>
        <v>962.50000000000011</v>
      </c>
      <c r="G8" s="116">
        <v>25500</v>
      </c>
      <c r="H8" s="88">
        <v>0</v>
      </c>
      <c r="I8" s="89">
        <f t="shared" si="1"/>
        <v>0</v>
      </c>
      <c r="J8" s="89">
        <f t="shared" si="2"/>
        <v>0</v>
      </c>
      <c r="K8" s="90">
        <f t="shared" si="3"/>
        <v>0</v>
      </c>
      <c r="L8" s="89">
        <f t="shared" si="4"/>
        <v>2887500.0000000005</v>
      </c>
      <c r="M8" s="106" t="s">
        <v>39</v>
      </c>
      <c r="N8" s="17">
        <v>22000</v>
      </c>
    </row>
    <row r="9" spans="1:14" s="17" customFormat="1" ht="13.5" x14ac:dyDescent="0.25">
      <c r="A9" s="85">
        <v>8</v>
      </c>
      <c r="B9" s="86">
        <v>2301</v>
      </c>
      <c r="C9" s="86">
        <v>23</v>
      </c>
      <c r="D9" s="86" t="s">
        <v>42</v>
      </c>
      <c r="E9" s="87">
        <v>466</v>
      </c>
      <c r="F9" s="87">
        <f t="shared" si="0"/>
        <v>512.6</v>
      </c>
      <c r="G9" s="116">
        <v>25500</v>
      </c>
      <c r="H9" s="88">
        <v>0</v>
      </c>
      <c r="I9" s="89">
        <f t="shared" si="1"/>
        <v>0</v>
      </c>
      <c r="J9" s="89">
        <f t="shared" si="2"/>
        <v>0</v>
      </c>
      <c r="K9" s="90">
        <f t="shared" si="3"/>
        <v>0</v>
      </c>
      <c r="L9" s="89">
        <f t="shared" si="4"/>
        <v>1537800</v>
      </c>
      <c r="M9" s="106" t="s">
        <v>39</v>
      </c>
    </row>
    <row r="10" spans="1:14" x14ac:dyDescent="0.3">
      <c r="A10" s="110" t="s">
        <v>10</v>
      </c>
      <c r="B10" s="111"/>
      <c r="C10" s="111"/>
      <c r="D10" s="112"/>
      <c r="E10" s="91">
        <f>SUM(E2:E9)</f>
        <v>6061</v>
      </c>
      <c r="F10" s="91">
        <f>SUM(F2:F9)</f>
        <v>6667.1</v>
      </c>
      <c r="G10" s="117"/>
      <c r="H10" s="92">
        <f>SUM(H2:H9)</f>
        <v>0</v>
      </c>
      <c r="I10" s="92">
        <f>SUM(I2:I9)</f>
        <v>0</v>
      </c>
      <c r="J10" s="92">
        <f>SUM(J2:J9)</f>
        <v>0</v>
      </c>
      <c r="K10" s="93"/>
      <c r="L10" s="94">
        <f>SUM(L2:L9)</f>
        <v>20001300</v>
      </c>
      <c r="M10" s="108"/>
    </row>
    <row r="11" spans="1:14" x14ac:dyDescent="0.3">
      <c r="F11" s="97"/>
    </row>
    <row r="12" spans="1:14" x14ac:dyDescent="0.3">
      <c r="M12" s="63"/>
    </row>
    <row r="13" spans="1:14" x14ac:dyDescent="0.3">
      <c r="M13" s="64"/>
    </row>
  </sheetData>
  <mergeCells count="1">
    <mergeCell ref="A10:D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zoomScale="115" zoomScaleNormal="115" workbookViewId="0">
      <selection activeCell="J6" sqref="J6"/>
    </sheetView>
  </sheetViews>
  <sheetFormatPr defaultRowHeight="15" x14ac:dyDescent="0.25"/>
  <cols>
    <col min="1" max="1" width="9.140625" style="47"/>
    <col min="2" max="2" width="17.5703125" style="47" customWidth="1"/>
    <col min="3" max="3" width="13.7109375" style="47" customWidth="1"/>
    <col min="4" max="4" width="10.42578125" style="47" customWidth="1"/>
    <col min="5" max="6" width="9.140625" style="47"/>
    <col min="7" max="7" width="19.28515625" style="47" customWidth="1"/>
    <col min="8" max="8" width="21" style="47" customWidth="1"/>
    <col min="9" max="9" width="23.5703125" style="1" customWidth="1"/>
    <col min="10" max="10" width="19.42578125" style="1" customWidth="1"/>
  </cols>
  <sheetData>
    <row r="1" spans="1:11" x14ac:dyDescent="0.25">
      <c r="A1" s="53" t="s">
        <v>3</v>
      </c>
      <c r="B1" s="53" t="s">
        <v>9</v>
      </c>
      <c r="C1" s="53"/>
      <c r="D1" s="53" t="s">
        <v>4</v>
      </c>
      <c r="E1" s="53" t="s">
        <v>5</v>
      </c>
      <c r="F1" s="53" t="s">
        <v>6</v>
      </c>
      <c r="G1" s="53" t="s">
        <v>7</v>
      </c>
      <c r="H1" s="53" t="s">
        <v>8</v>
      </c>
      <c r="I1" s="53" t="s">
        <v>19</v>
      </c>
      <c r="J1"/>
    </row>
    <row r="2" spans="1:11" ht="68.25" customHeight="1" x14ac:dyDescent="0.25">
      <c r="A2" s="120">
        <v>1</v>
      </c>
      <c r="B2" s="120" t="s">
        <v>50</v>
      </c>
      <c r="C2" s="121" t="s">
        <v>67</v>
      </c>
      <c r="D2" s="122">
        <v>31</v>
      </c>
      <c r="E2" s="114">
        <f>'Wing -C (Sale)'!E33</f>
        <v>19905</v>
      </c>
      <c r="F2" s="114">
        <f>'Wing -C (Sale)'!F33</f>
        <v>21895.499999999993</v>
      </c>
      <c r="G2" s="123">
        <f>'Wing -C'!H41</f>
        <v>507577500</v>
      </c>
      <c r="H2" s="123">
        <f>'Wing -C'!I41</f>
        <v>573562575</v>
      </c>
      <c r="I2" s="123">
        <f>'Wing -C'!J41</f>
        <v>406062000</v>
      </c>
      <c r="K2" s="1"/>
    </row>
    <row r="3" spans="1:11" ht="67.5" x14ac:dyDescent="0.25">
      <c r="A3" s="120">
        <v>2</v>
      </c>
      <c r="B3" s="120" t="s">
        <v>39</v>
      </c>
      <c r="C3" s="121" t="s">
        <v>68</v>
      </c>
      <c r="D3" s="124">
        <v>8</v>
      </c>
      <c r="E3" s="114">
        <f>'Wing -C (Rehab)'!E10</f>
        <v>6061</v>
      </c>
      <c r="F3" s="114">
        <f>'Wing -C (Rehab)'!F10</f>
        <v>6667.1</v>
      </c>
      <c r="G3" s="123">
        <f>'Wing -C'!H42</f>
        <v>0</v>
      </c>
      <c r="H3" s="123">
        <f>'Wing -C'!I42</f>
        <v>0</v>
      </c>
      <c r="I3" s="123">
        <f>'Wing -C'!J42</f>
        <v>0</v>
      </c>
      <c r="J3" s="60"/>
      <c r="K3" s="1"/>
    </row>
    <row r="4" spans="1:11" x14ac:dyDescent="0.25">
      <c r="A4" s="125" t="s">
        <v>69</v>
      </c>
      <c r="B4" s="126"/>
      <c r="C4" s="127"/>
      <c r="D4" s="128">
        <f>SUM(D2:D3)</f>
        <v>39</v>
      </c>
      <c r="E4" s="128">
        <f t="shared" ref="E4:I4" si="0">SUM(E2:E3)</f>
        <v>25966</v>
      </c>
      <c r="F4" s="128">
        <f t="shared" si="0"/>
        <v>28562.599999999991</v>
      </c>
      <c r="G4" s="129">
        <f t="shared" si="0"/>
        <v>507577500</v>
      </c>
      <c r="H4" s="129">
        <f t="shared" si="0"/>
        <v>573562575</v>
      </c>
      <c r="I4" s="130">
        <f t="shared" si="0"/>
        <v>406062000</v>
      </c>
      <c r="J4" s="61"/>
      <c r="K4" s="1"/>
    </row>
    <row r="5" spans="1:11" x14ac:dyDescent="0.25">
      <c r="J5" s="131">
        <f>F4*3000</f>
        <v>85687799.99999997</v>
      </c>
      <c r="K5" s="1"/>
    </row>
    <row r="6" spans="1:11" x14ac:dyDescent="0.25">
      <c r="A6" s="54"/>
      <c r="B6" s="54"/>
      <c r="C6" s="54"/>
      <c r="D6" s="54"/>
      <c r="E6" s="54"/>
      <c r="F6" s="54"/>
      <c r="G6" s="54"/>
      <c r="H6" s="54"/>
      <c r="I6"/>
      <c r="J6" s="55">
        <f>J5*26%</f>
        <v>22278827.999999993</v>
      </c>
    </row>
    <row r="7" spans="1:11" x14ac:dyDescent="0.25">
      <c r="A7" s="54"/>
      <c r="B7" s="54"/>
      <c r="C7" s="54"/>
      <c r="D7" s="54"/>
      <c r="E7" s="54"/>
      <c r="F7" s="54"/>
      <c r="G7" s="54"/>
      <c r="H7" s="54"/>
      <c r="I7"/>
      <c r="J7"/>
    </row>
    <row r="8" spans="1:11" x14ac:dyDescent="0.25">
      <c r="A8" s="54"/>
      <c r="B8" s="54"/>
      <c r="C8" s="54"/>
      <c r="D8" s="54"/>
      <c r="E8" s="54"/>
      <c r="F8" s="54"/>
      <c r="G8" s="54"/>
      <c r="H8" s="54"/>
      <c r="I8"/>
      <c r="J8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W34"/>
  <sheetViews>
    <sheetView tabSelected="1" topLeftCell="A13" zoomScale="130" zoomScaleNormal="130" workbookViewId="0">
      <selection activeCell="G38" sqref="G38"/>
    </sheetView>
  </sheetViews>
  <sheetFormatPr defaultRowHeight="15" x14ac:dyDescent="0.25"/>
  <cols>
    <col min="4" max="4" width="15.7109375" customWidth="1"/>
    <col min="11" max="11" width="12" bestFit="1" customWidth="1"/>
    <col min="20" max="20" width="8.7109375" customWidth="1"/>
    <col min="21" max="21" width="6" customWidth="1"/>
  </cols>
  <sheetData>
    <row r="3" spans="3:23" ht="21" x14ac:dyDescent="0.35">
      <c r="D3" s="3"/>
    </row>
    <row r="4" spans="3:23" ht="16.5" x14ac:dyDescent="0.25">
      <c r="T4" s="4"/>
      <c r="U4" s="4"/>
      <c r="V4" s="4"/>
      <c r="W4" s="4"/>
    </row>
    <row r="5" spans="3:23" ht="16.5" x14ac:dyDescent="0.25">
      <c r="Q5" s="4"/>
      <c r="R5" s="4"/>
      <c r="S5" s="4"/>
      <c r="T5" s="5"/>
      <c r="U5" s="5"/>
      <c r="V5" s="6"/>
      <c r="W5" s="2"/>
    </row>
    <row r="6" spans="3:23" ht="16.5" x14ac:dyDescent="0.25">
      <c r="Q6" s="7"/>
      <c r="R6" s="7"/>
      <c r="S6" s="7"/>
      <c r="T6" s="5"/>
      <c r="U6" s="5"/>
      <c r="V6" s="6"/>
      <c r="W6" s="2"/>
    </row>
    <row r="7" spans="3:23" ht="16.5" x14ac:dyDescent="0.25">
      <c r="Q7" s="7"/>
      <c r="R7" s="7"/>
      <c r="S7" s="7"/>
      <c r="T7" s="5"/>
      <c r="U7" s="5"/>
      <c r="V7" s="6"/>
      <c r="W7" s="2"/>
    </row>
    <row r="8" spans="3:23" ht="16.5" x14ac:dyDescent="0.25">
      <c r="Q8" s="7"/>
      <c r="R8" s="7"/>
      <c r="S8" s="7"/>
      <c r="T8" s="8"/>
      <c r="U8" s="9"/>
      <c r="V8" s="10"/>
      <c r="W8" s="11"/>
    </row>
    <row r="9" spans="3:23" ht="16.5" x14ac:dyDescent="0.25">
      <c r="Q9" s="7"/>
      <c r="R9" s="7"/>
      <c r="S9" s="7"/>
      <c r="T9" s="8"/>
      <c r="U9" s="7"/>
      <c r="V9" s="12"/>
      <c r="W9" s="11"/>
    </row>
    <row r="10" spans="3:23" ht="16.5" x14ac:dyDescent="0.25">
      <c r="Q10" s="13"/>
      <c r="R10" s="13"/>
      <c r="S10" s="13"/>
      <c r="T10" s="7"/>
      <c r="U10" s="7"/>
      <c r="V10" s="12"/>
      <c r="W10" s="11"/>
    </row>
    <row r="11" spans="3:23" ht="16.5" x14ac:dyDescent="0.25">
      <c r="G11" s="18"/>
      <c r="T11" s="12"/>
      <c r="U11" s="12"/>
      <c r="V11" s="12"/>
      <c r="W11" s="11"/>
    </row>
    <row r="12" spans="3:23" ht="17.25" thickBot="1" x14ac:dyDescent="0.3">
      <c r="T12" s="12"/>
      <c r="U12" s="12"/>
      <c r="V12" s="12"/>
      <c r="W12" s="11"/>
    </row>
    <row r="13" spans="3:23" ht="17.25" thickBot="1" x14ac:dyDescent="0.3">
      <c r="C13" s="56"/>
      <c r="D13" s="56"/>
      <c r="E13" s="56"/>
      <c r="F13" s="57"/>
      <c r="G13" s="56"/>
      <c r="T13" s="12"/>
      <c r="U13" s="12"/>
      <c r="V13" s="12"/>
      <c r="W13" s="11"/>
    </row>
    <row r="14" spans="3:23" ht="17.25" thickBot="1" x14ac:dyDescent="0.3">
      <c r="C14" s="56"/>
      <c r="D14" s="56"/>
      <c r="E14" s="56"/>
      <c r="F14" s="57"/>
      <c r="G14" s="56"/>
      <c r="T14" s="12"/>
      <c r="U14" s="12"/>
      <c r="V14" s="12"/>
      <c r="W14" s="11"/>
    </row>
    <row r="15" spans="3:23" x14ac:dyDescent="0.25">
      <c r="G15" s="58"/>
    </row>
    <row r="17" spans="1:23" ht="15.75" thickBot="1" x14ac:dyDescent="0.3"/>
    <row r="18" spans="1:23" ht="15.75" thickBot="1" x14ac:dyDescent="0.3">
      <c r="B18" s="22"/>
      <c r="C18" s="22"/>
      <c r="D18" s="22"/>
      <c r="E18" s="22"/>
      <c r="F18" s="22"/>
      <c r="G18" s="22"/>
    </row>
    <row r="19" spans="1:23" ht="15.75" thickBot="1" x14ac:dyDescent="0.3">
      <c r="C19" s="23"/>
      <c r="D19" s="23"/>
      <c r="E19" s="23"/>
      <c r="F19" s="18"/>
      <c r="G19" s="23"/>
    </row>
    <row r="20" spans="1:23" ht="17.25" thickBot="1" x14ac:dyDescent="0.3">
      <c r="B20" s="23"/>
      <c r="C20" s="52"/>
      <c r="D20" s="23"/>
      <c r="E20" s="23"/>
      <c r="F20" s="18"/>
      <c r="G20" s="23"/>
      <c r="M20" s="24"/>
      <c r="T20" s="12"/>
      <c r="U20" s="12"/>
      <c r="V20" s="12"/>
      <c r="W20" s="11"/>
    </row>
    <row r="21" spans="1:23" ht="15.75" thickBot="1" x14ac:dyDescent="0.3">
      <c r="B21" s="23"/>
      <c r="C21" s="52"/>
      <c r="D21" s="23"/>
      <c r="E21" s="23"/>
      <c r="F21" s="18"/>
      <c r="G21" s="23"/>
    </row>
    <row r="22" spans="1:23" ht="15.75" thickBot="1" x14ac:dyDescent="0.3">
      <c r="B22" s="23"/>
      <c r="C22" s="52"/>
      <c r="D22" s="23"/>
      <c r="E22" s="23"/>
      <c r="F22" s="18"/>
      <c r="G22" s="23"/>
    </row>
    <row r="23" spans="1:23" ht="15.75" thickBot="1" x14ac:dyDescent="0.3">
      <c r="B23" s="23"/>
      <c r="C23" s="52"/>
      <c r="D23" s="23"/>
      <c r="E23" s="23"/>
      <c r="F23" s="18"/>
      <c r="G23" s="23"/>
    </row>
    <row r="24" spans="1:23" ht="17.25" thickBot="1" x14ac:dyDescent="0.3">
      <c r="B24" s="23"/>
      <c r="C24" s="52"/>
      <c r="D24" s="23"/>
      <c r="E24" s="23"/>
      <c r="F24" s="18"/>
      <c r="G24" s="23"/>
      <c r="T24" s="14"/>
      <c r="U24" s="14"/>
      <c r="V24" s="14"/>
      <c r="W24" s="14"/>
    </row>
    <row r="25" spans="1:23" ht="15.75" thickBot="1" x14ac:dyDescent="0.3">
      <c r="A25" s="56"/>
      <c r="B25" s="56">
        <v>1</v>
      </c>
      <c r="C25" s="56" t="s">
        <v>31</v>
      </c>
      <c r="D25" s="56">
        <v>68.760000000000005</v>
      </c>
      <c r="E25" s="18">
        <f>D25*10.764</f>
        <v>740.13264000000004</v>
      </c>
      <c r="F25" s="56">
        <v>1</v>
      </c>
      <c r="G25" s="19"/>
      <c r="O25" s="13"/>
      <c r="S25" s="18"/>
    </row>
    <row r="26" spans="1:23" ht="15.75" thickBot="1" x14ac:dyDescent="0.3">
      <c r="A26" s="56"/>
      <c r="B26" s="56">
        <v>2</v>
      </c>
      <c r="C26" s="56" t="s">
        <v>32</v>
      </c>
      <c r="D26" s="56">
        <v>106.41</v>
      </c>
      <c r="E26" s="18">
        <f t="shared" ref="E26:E33" si="0">D26*10.764</f>
        <v>1145.3972399999998</v>
      </c>
      <c r="F26" s="56">
        <v>1</v>
      </c>
      <c r="Q26" s="20"/>
      <c r="S26" s="18"/>
    </row>
    <row r="27" spans="1:23" ht="15.75" thickBot="1" x14ac:dyDescent="0.3">
      <c r="A27" s="56"/>
      <c r="B27" s="56">
        <v>3</v>
      </c>
      <c r="C27" s="56" t="s">
        <v>32</v>
      </c>
      <c r="D27" s="56">
        <v>113.16</v>
      </c>
      <c r="E27" s="18">
        <f t="shared" si="0"/>
        <v>1218.0542399999999</v>
      </c>
      <c r="F27" s="56">
        <v>1</v>
      </c>
    </row>
    <row r="28" spans="1:23" ht="15.75" thickBot="1" x14ac:dyDescent="0.3">
      <c r="A28" s="56"/>
      <c r="B28" s="56">
        <v>4</v>
      </c>
      <c r="C28" s="56" t="s">
        <v>32</v>
      </c>
      <c r="D28" s="56">
        <v>103.71</v>
      </c>
      <c r="E28" s="18">
        <f t="shared" si="0"/>
        <v>1116.3344399999999</v>
      </c>
      <c r="F28" s="56">
        <v>1</v>
      </c>
    </row>
    <row r="29" spans="1:23" ht="15.75" thickBot="1" x14ac:dyDescent="0.3">
      <c r="A29" s="56"/>
      <c r="B29" s="56">
        <v>5</v>
      </c>
      <c r="C29" s="56" t="s">
        <v>31</v>
      </c>
      <c r="D29" s="56">
        <v>72.03</v>
      </c>
      <c r="E29" s="18">
        <f t="shared" si="0"/>
        <v>775.33091999999999</v>
      </c>
      <c r="F29" s="56">
        <v>15</v>
      </c>
    </row>
    <row r="30" spans="1:23" ht="15.75" thickBot="1" x14ac:dyDescent="0.3">
      <c r="A30" s="56"/>
      <c r="B30" s="56">
        <v>6</v>
      </c>
      <c r="C30" s="56" t="s">
        <v>33</v>
      </c>
      <c r="D30" s="56">
        <v>43.55</v>
      </c>
      <c r="E30" s="18">
        <f t="shared" si="0"/>
        <v>468.77219999999994</v>
      </c>
      <c r="F30" s="56">
        <v>15</v>
      </c>
    </row>
    <row r="31" spans="1:23" ht="15.75" thickBot="1" x14ac:dyDescent="0.3">
      <c r="A31" s="19"/>
      <c r="B31" s="56">
        <v>7</v>
      </c>
      <c r="C31" s="19" t="s">
        <v>34</v>
      </c>
      <c r="D31" s="19">
        <v>81.48</v>
      </c>
      <c r="E31" s="18">
        <f t="shared" si="0"/>
        <v>877.05071999999996</v>
      </c>
      <c r="F31" s="19">
        <v>1</v>
      </c>
    </row>
    <row r="32" spans="1:23" ht="15.75" thickBot="1" x14ac:dyDescent="0.3">
      <c r="A32" s="56"/>
      <c r="B32" s="56">
        <v>8</v>
      </c>
      <c r="C32" s="56" t="s">
        <v>31</v>
      </c>
      <c r="D32" s="56">
        <v>66.37</v>
      </c>
      <c r="E32" s="18">
        <f t="shared" si="0"/>
        <v>714.40668000000005</v>
      </c>
      <c r="F32" s="56">
        <v>1</v>
      </c>
    </row>
    <row r="33" spans="1:6" ht="15.75" thickBot="1" x14ac:dyDescent="0.3">
      <c r="A33" s="56"/>
      <c r="B33" s="56">
        <v>9</v>
      </c>
      <c r="C33" s="56" t="s">
        <v>33</v>
      </c>
      <c r="D33" s="56">
        <v>47.99</v>
      </c>
      <c r="E33" s="18">
        <f t="shared" si="0"/>
        <v>516.56435999999997</v>
      </c>
      <c r="F33" s="56">
        <v>1</v>
      </c>
    </row>
    <row r="34" spans="1:6" x14ac:dyDescent="0.25">
      <c r="F34" s="58">
        <f>SUM(F25:F33)</f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zoomScale="130" zoomScaleNormal="130" workbookViewId="0">
      <selection activeCell="I26" sqref="I26"/>
    </sheetView>
  </sheetViews>
  <sheetFormatPr defaultRowHeight="12.75" x14ac:dyDescent="0.2"/>
  <cols>
    <col min="1" max="16384" width="9.140625" style="15"/>
  </cols>
  <sheetData>
    <row r="1" spans="1:12" x14ac:dyDescent="0.2">
      <c r="A1" s="67" t="s">
        <v>35</v>
      </c>
      <c r="B1" s="67"/>
    </row>
    <row r="3" spans="1:12" x14ac:dyDescent="0.2">
      <c r="A3" s="68" t="s">
        <v>36</v>
      </c>
      <c r="B3" s="68"/>
    </row>
    <row r="4" spans="1:12" x14ac:dyDescent="0.2">
      <c r="A4" s="15" t="s">
        <v>37</v>
      </c>
      <c r="B4" s="15">
        <v>1</v>
      </c>
      <c r="C4" s="15" t="s">
        <v>38</v>
      </c>
      <c r="D4" s="15">
        <v>112.816</v>
      </c>
      <c r="E4" s="25">
        <f>D4*10.764</f>
        <v>1214.351424</v>
      </c>
      <c r="F4" s="15" t="s">
        <v>39</v>
      </c>
    </row>
    <row r="6" spans="1:12" ht="13.5" thickBot="1" x14ac:dyDescent="0.25">
      <c r="A6" s="68" t="s">
        <v>40</v>
      </c>
      <c r="B6" s="68"/>
    </row>
    <row r="7" spans="1:12" ht="15.75" thickBot="1" x14ac:dyDescent="0.3">
      <c r="A7" s="15" t="s">
        <v>41</v>
      </c>
      <c r="B7" s="15">
        <v>1</v>
      </c>
      <c r="C7" s="15" t="s">
        <v>42</v>
      </c>
      <c r="D7" s="15">
        <v>47.241999999999997</v>
      </c>
      <c r="E7" s="25">
        <f>D7*10.764</f>
        <v>508.51288799999992</v>
      </c>
      <c r="F7" s="15" t="s">
        <v>39</v>
      </c>
      <c r="J7" s="56" t="s">
        <v>31</v>
      </c>
      <c r="K7" s="56">
        <v>68.760000000000005</v>
      </c>
      <c r="L7" s="18">
        <f>K7*10.764</f>
        <v>740.13264000000004</v>
      </c>
    </row>
    <row r="8" spans="1:12" ht="15.75" thickBot="1" x14ac:dyDescent="0.3">
      <c r="B8" s="15">
        <v>2</v>
      </c>
      <c r="C8" s="15" t="s">
        <v>43</v>
      </c>
      <c r="D8" s="15">
        <v>63.947000000000003</v>
      </c>
      <c r="E8" s="25">
        <f>D8*10.764</f>
        <v>688.32550800000001</v>
      </c>
      <c r="F8" s="69" t="s">
        <v>39</v>
      </c>
      <c r="J8" s="56" t="s">
        <v>32</v>
      </c>
      <c r="K8" s="56">
        <v>106.41</v>
      </c>
      <c r="L8" s="18">
        <f t="shared" ref="L8:L15" si="0">K8*10.764</f>
        <v>1145.3972399999998</v>
      </c>
    </row>
    <row r="9" spans="1:12" ht="15.75" thickBot="1" x14ac:dyDescent="0.3">
      <c r="J9" s="56" t="s">
        <v>32</v>
      </c>
      <c r="K9" s="56">
        <v>113.16</v>
      </c>
      <c r="L9" s="18">
        <f t="shared" si="0"/>
        <v>1218.0542399999999</v>
      </c>
    </row>
    <row r="10" spans="1:12" ht="15.75" thickBot="1" x14ac:dyDescent="0.3">
      <c r="A10" s="68" t="s">
        <v>44</v>
      </c>
      <c r="J10" s="56" t="s">
        <v>32</v>
      </c>
      <c r="K10" s="56">
        <v>103.71</v>
      </c>
      <c r="L10" s="18">
        <f t="shared" si="0"/>
        <v>1116.3344399999999</v>
      </c>
    </row>
    <row r="11" spans="1:12" ht="15.75" thickBot="1" x14ac:dyDescent="0.3">
      <c r="A11" s="15" t="s">
        <v>45</v>
      </c>
      <c r="B11" s="15">
        <v>1</v>
      </c>
      <c r="C11" s="15" t="s">
        <v>38</v>
      </c>
      <c r="D11" s="15">
        <v>103.27200000000001</v>
      </c>
      <c r="E11" s="25">
        <f t="shared" ref="E11:E12" si="1">D11*10.764</f>
        <v>1111.6198079999999</v>
      </c>
      <c r="F11" s="69" t="s">
        <v>39</v>
      </c>
      <c r="J11" s="56" t="s">
        <v>31</v>
      </c>
      <c r="K11" s="56">
        <v>72.03</v>
      </c>
      <c r="L11" s="18">
        <f t="shared" si="0"/>
        <v>775.33091999999999</v>
      </c>
    </row>
    <row r="12" spans="1:12" ht="15.75" thickBot="1" x14ac:dyDescent="0.3">
      <c r="B12" s="66">
        <v>2</v>
      </c>
      <c r="C12" s="66"/>
      <c r="D12" s="66">
        <v>9.7469999999999999</v>
      </c>
      <c r="E12" s="70">
        <f t="shared" si="1"/>
        <v>104.91670799999999</v>
      </c>
      <c r="F12" s="66" t="s">
        <v>46</v>
      </c>
      <c r="J12" s="56" t="s">
        <v>33</v>
      </c>
      <c r="K12" s="56">
        <v>43.55</v>
      </c>
      <c r="L12" s="18">
        <f t="shared" si="0"/>
        <v>468.77219999999994</v>
      </c>
    </row>
    <row r="13" spans="1:12" ht="15.75" thickBot="1" x14ac:dyDescent="0.3">
      <c r="J13" s="19" t="s">
        <v>34</v>
      </c>
      <c r="K13" s="19">
        <v>81.48</v>
      </c>
      <c r="L13" s="18">
        <f t="shared" si="0"/>
        <v>877.05071999999996</v>
      </c>
    </row>
    <row r="14" spans="1:12" ht="15.75" thickBot="1" x14ac:dyDescent="0.3">
      <c r="A14" s="68" t="s">
        <v>47</v>
      </c>
      <c r="J14" s="56" t="s">
        <v>31</v>
      </c>
      <c r="K14" s="56">
        <v>66.37</v>
      </c>
      <c r="L14" s="18">
        <f t="shared" si="0"/>
        <v>714.40668000000005</v>
      </c>
    </row>
    <row r="15" spans="1:12" ht="15.75" thickBot="1" x14ac:dyDescent="0.3">
      <c r="A15" s="15" t="s">
        <v>48</v>
      </c>
      <c r="B15" s="15">
        <v>1</v>
      </c>
      <c r="C15" s="15" t="s">
        <v>42</v>
      </c>
      <c r="D15" s="15">
        <v>41.609000000000002</v>
      </c>
      <c r="E15" s="25">
        <f t="shared" ref="E15:E16" si="2">D15*10.764</f>
        <v>447.879276</v>
      </c>
      <c r="F15" s="15" t="s">
        <v>39</v>
      </c>
      <c r="J15" s="56" t="s">
        <v>33</v>
      </c>
      <c r="K15" s="56">
        <v>47.99</v>
      </c>
      <c r="L15" s="18">
        <f t="shared" si="0"/>
        <v>516.56435999999997</v>
      </c>
    </row>
    <row r="16" spans="1:12" x14ac:dyDescent="0.2">
      <c r="B16" s="15">
        <v>2</v>
      </c>
      <c r="C16" s="15" t="s">
        <v>43</v>
      </c>
      <c r="D16" s="15">
        <v>69.58</v>
      </c>
      <c r="E16" s="25">
        <f t="shared" si="2"/>
        <v>748.95911999999998</v>
      </c>
      <c r="F16" s="15" t="s">
        <v>39</v>
      </c>
    </row>
    <row r="18" spans="1:6" x14ac:dyDescent="0.2">
      <c r="A18" s="68" t="s">
        <v>49</v>
      </c>
    </row>
    <row r="19" spans="1:6" x14ac:dyDescent="0.2">
      <c r="A19" s="15" t="s">
        <v>41</v>
      </c>
      <c r="B19" s="15">
        <v>1</v>
      </c>
      <c r="C19" s="15" t="s">
        <v>42</v>
      </c>
      <c r="D19" s="15">
        <v>43.29</v>
      </c>
      <c r="E19" s="25">
        <f t="shared" ref="E19:E20" si="3">D19*10.764</f>
        <v>465.97355999999996</v>
      </c>
      <c r="F19" s="15" t="s">
        <v>50</v>
      </c>
    </row>
    <row r="20" spans="1:6" x14ac:dyDescent="0.2">
      <c r="B20" s="15">
        <v>2</v>
      </c>
      <c r="C20" s="15" t="s">
        <v>43</v>
      </c>
      <c r="D20" s="15">
        <v>72.046999999999997</v>
      </c>
      <c r="E20" s="25">
        <f t="shared" si="3"/>
        <v>775.5139079999999</v>
      </c>
      <c r="F20" s="15" t="s">
        <v>50</v>
      </c>
    </row>
    <row r="22" spans="1:6" x14ac:dyDescent="0.2">
      <c r="A22" s="68" t="s">
        <v>58</v>
      </c>
    </row>
    <row r="23" spans="1:6" x14ac:dyDescent="0.2">
      <c r="B23" s="15">
        <v>1</v>
      </c>
      <c r="C23" s="15" t="s">
        <v>59</v>
      </c>
      <c r="D23" s="15">
        <v>81.278000000000006</v>
      </c>
      <c r="E23" s="25">
        <f t="shared" ref="E23" si="4">D23*10.764</f>
        <v>874.87639200000001</v>
      </c>
      <c r="F23" s="15" t="s">
        <v>39</v>
      </c>
    </row>
    <row r="26" spans="1:6" x14ac:dyDescent="0.2">
      <c r="A26" s="68" t="s">
        <v>51</v>
      </c>
    </row>
    <row r="27" spans="1:6" x14ac:dyDescent="0.2">
      <c r="A27" s="15" t="s">
        <v>37</v>
      </c>
      <c r="B27" s="15" t="s">
        <v>52</v>
      </c>
      <c r="C27" s="15" t="s">
        <v>38</v>
      </c>
      <c r="D27" s="15">
        <v>117.848</v>
      </c>
      <c r="E27" s="25">
        <f t="shared" ref="E27" si="5">D27*10.764</f>
        <v>1268.5158719999999</v>
      </c>
      <c r="F27" s="15" t="s">
        <v>50</v>
      </c>
    </row>
    <row r="29" spans="1:6" x14ac:dyDescent="0.2">
      <c r="A29" s="68" t="s">
        <v>53</v>
      </c>
    </row>
    <row r="30" spans="1:6" x14ac:dyDescent="0.2">
      <c r="A30" s="15" t="s">
        <v>41</v>
      </c>
      <c r="B30" s="15">
        <v>1</v>
      </c>
      <c r="C30" s="15" t="s">
        <v>43</v>
      </c>
      <c r="D30" s="15">
        <v>72.046999999999997</v>
      </c>
      <c r="E30" s="25">
        <f t="shared" ref="E30:E31" si="6">D30*10.764</f>
        <v>775.5139079999999</v>
      </c>
      <c r="F30" s="15" t="s">
        <v>50</v>
      </c>
    </row>
    <row r="31" spans="1:6" x14ac:dyDescent="0.2">
      <c r="B31" s="15">
        <v>2</v>
      </c>
      <c r="C31" s="15" t="s">
        <v>42</v>
      </c>
      <c r="D31" s="15">
        <v>43.29</v>
      </c>
      <c r="E31" s="25">
        <f t="shared" si="6"/>
        <v>465.97355999999996</v>
      </c>
      <c r="F31" s="15" t="s">
        <v>50</v>
      </c>
    </row>
    <row r="33" spans="1:13" x14ac:dyDescent="0.2">
      <c r="A33" s="68" t="s">
        <v>54</v>
      </c>
    </row>
    <row r="34" spans="1:13" x14ac:dyDescent="0.2">
      <c r="A34" s="15" t="s">
        <v>55</v>
      </c>
      <c r="B34" s="15">
        <v>1</v>
      </c>
      <c r="C34" s="15" t="s">
        <v>43</v>
      </c>
      <c r="D34" s="15">
        <v>75.543999999999997</v>
      </c>
      <c r="E34" s="25">
        <f t="shared" ref="E34" si="7">D34*10.764</f>
        <v>813.1556159999999</v>
      </c>
      <c r="F34" s="15" t="s">
        <v>50</v>
      </c>
    </row>
    <row r="36" spans="1:13" ht="15" customHeight="1" x14ac:dyDescent="0.2">
      <c r="A36" s="68" t="s">
        <v>56</v>
      </c>
      <c r="M36" s="25"/>
    </row>
    <row r="37" spans="1:13" x14ac:dyDescent="0.2">
      <c r="A37" s="15" t="s">
        <v>41</v>
      </c>
      <c r="B37" s="15">
        <v>1</v>
      </c>
      <c r="C37" s="15" t="s">
        <v>42</v>
      </c>
      <c r="D37" s="15">
        <v>43.29</v>
      </c>
      <c r="E37" s="25">
        <f t="shared" ref="E37:E38" si="8">D37*10.764</f>
        <v>465.97355999999996</v>
      </c>
      <c r="F37" s="15" t="s">
        <v>39</v>
      </c>
    </row>
    <row r="38" spans="1:13" x14ac:dyDescent="0.2">
      <c r="B38" s="15">
        <v>2</v>
      </c>
      <c r="C38" s="15" t="s">
        <v>57</v>
      </c>
      <c r="D38" s="15">
        <v>40.384</v>
      </c>
      <c r="E38" s="25">
        <f t="shared" si="8"/>
        <v>434.693376</v>
      </c>
      <c r="F38" s="15" t="s">
        <v>50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O35"/>
  <sheetViews>
    <sheetView zoomScale="130" zoomScaleNormal="130" workbookViewId="0">
      <selection activeCell="E12" sqref="E12"/>
    </sheetView>
  </sheetViews>
  <sheetFormatPr defaultRowHeight="15" x14ac:dyDescent="0.25"/>
  <cols>
    <col min="1" max="3" width="10.140625" customWidth="1"/>
    <col min="5" max="6" width="16" customWidth="1"/>
    <col min="7" max="7" width="19.5703125" customWidth="1"/>
    <col min="8" max="8" width="14.85546875" customWidth="1"/>
    <col min="9" max="9" width="18" customWidth="1"/>
    <col min="10" max="10" width="20" customWidth="1"/>
    <col min="12" max="15" width="9.140625" style="1"/>
  </cols>
  <sheetData>
    <row r="1" spans="1:11" ht="21.75" thickBot="1" x14ac:dyDescent="0.4">
      <c r="A1" s="26"/>
      <c r="B1" s="26"/>
      <c r="C1" s="26"/>
    </row>
    <row r="2" spans="1:11" ht="49.5" x14ac:dyDescent="0.25">
      <c r="A2" s="27" t="s">
        <v>11</v>
      </c>
      <c r="B2" s="27"/>
      <c r="C2" s="27" t="s">
        <v>5</v>
      </c>
      <c r="D2" s="28" t="s">
        <v>24</v>
      </c>
      <c r="E2" s="29" t="s">
        <v>12</v>
      </c>
      <c r="F2" s="30" t="s">
        <v>18</v>
      </c>
      <c r="G2" s="30" t="s">
        <v>23</v>
      </c>
      <c r="H2" s="30" t="s">
        <v>13</v>
      </c>
      <c r="I2" s="31" t="s">
        <v>14</v>
      </c>
      <c r="J2" s="32" t="s">
        <v>15</v>
      </c>
      <c r="K2" s="33" t="s">
        <v>16</v>
      </c>
    </row>
    <row r="3" spans="1:11" ht="16.5" x14ac:dyDescent="0.25">
      <c r="A3" s="99" t="s">
        <v>63</v>
      </c>
      <c r="B3" s="62">
        <v>72.040000000000006</v>
      </c>
      <c r="C3" s="62">
        <f>B3*10.764</f>
        <v>775.43856000000005</v>
      </c>
      <c r="D3" s="100">
        <f>C3*1.1</f>
        <v>852.98241600000017</v>
      </c>
      <c r="E3" s="101">
        <v>17100000</v>
      </c>
      <c r="F3" s="102">
        <f>E3/C3</f>
        <v>22052.03723683795</v>
      </c>
      <c r="G3" s="99">
        <f>E3/D3</f>
        <v>20047.30657894359</v>
      </c>
      <c r="H3" s="75"/>
      <c r="I3" s="76"/>
      <c r="J3" s="77"/>
      <c r="K3" s="78"/>
    </row>
    <row r="4" spans="1:11" ht="16.5" x14ac:dyDescent="0.25">
      <c r="A4" s="99" t="s">
        <v>64</v>
      </c>
      <c r="B4" s="62">
        <v>75.52</v>
      </c>
      <c r="C4" s="62">
        <f>B4*10.764</f>
        <v>812.89727999999991</v>
      </c>
      <c r="D4" s="100">
        <f>83.07*10.764</f>
        <v>894.16547999999989</v>
      </c>
      <c r="E4" s="101">
        <v>17900000</v>
      </c>
      <c r="F4" s="102">
        <f t="shared" ref="F4:F5" si="0">E4/C4</f>
        <v>22020.002330429747</v>
      </c>
      <c r="G4" s="99">
        <f t="shared" ref="G4:G5" si="1">E4/D4</f>
        <v>20018.665896160521</v>
      </c>
      <c r="H4" s="75"/>
      <c r="I4" s="76"/>
      <c r="J4" s="77"/>
      <c r="K4" s="78"/>
    </row>
    <row r="5" spans="1:11" ht="16.5" x14ac:dyDescent="0.25">
      <c r="A5" s="99" t="s">
        <v>62</v>
      </c>
      <c r="B5" s="79">
        <f>C5/10.764</f>
        <v>49.818181818181806</v>
      </c>
      <c r="C5" s="79">
        <f>D5/1.1</f>
        <v>536.24290909090894</v>
      </c>
      <c r="D5" s="100">
        <f>54.8*10.764</f>
        <v>589.86719999999991</v>
      </c>
      <c r="E5" s="101">
        <v>14000000</v>
      </c>
      <c r="F5" s="102">
        <f t="shared" si="0"/>
        <v>26107.571331309835</v>
      </c>
      <c r="G5" s="99">
        <f t="shared" si="1"/>
        <v>23734.15575573621</v>
      </c>
      <c r="H5" s="75"/>
      <c r="I5" s="76"/>
      <c r="J5" s="77"/>
      <c r="K5" s="78"/>
    </row>
    <row r="6" spans="1:11" ht="16.5" x14ac:dyDescent="0.25">
      <c r="A6" s="99" t="s">
        <v>65</v>
      </c>
      <c r="B6" s="79"/>
      <c r="C6" s="79">
        <f>D6/1.1</f>
        <v>1061.9175272727271</v>
      </c>
      <c r="D6" s="100">
        <f>108.52*10.764</f>
        <v>1168.1092799999999</v>
      </c>
      <c r="E6" s="101">
        <v>35000000</v>
      </c>
      <c r="F6" s="102">
        <f t="shared" ref="F6" si="2">E6/C6</f>
        <v>32959.245045977215</v>
      </c>
      <c r="G6" s="99">
        <f t="shared" ref="G6" si="3">E6/D6</f>
        <v>29962.950041797463</v>
      </c>
      <c r="H6" s="75"/>
      <c r="I6" s="76"/>
      <c r="J6" s="77"/>
      <c r="K6" s="78"/>
    </row>
    <row r="7" spans="1:11" ht="16.5" x14ac:dyDescent="0.25">
      <c r="A7" s="99" t="s">
        <v>66</v>
      </c>
      <c r="B7" s="79"/>
      <c r="C7" s="79">
        <f>D7/1.1</f>
        <v>457.27429090909078</v>
      </c>
      <c r="D7" s="100">
        <f>46.73*10.764</f>
        <v>503.00171999999992</v>
      </c>
      <c r="E7" s="101">
        <v>9000000</v>
      </c>
      <c r="F7" s="102">
        <f t="shared" ref="F7" si="4">E7/C7</f>
        <v>19681.841246984211</v>
      </c>
      <c r="G7" s="99">
        <f t="shared" ref="G7" si="5">E7/D7</f>
        <v>17892.582951803826</v>
      </c>
      <c r="H7" s="75"/>
      <c r="I7" s="76"/>
      <c r="J7" s="77"/>
      <c r="K7" s="78"/>
    </row>
    <row r="8" spans="1:11" ht="16.5" x14ac:dyDescent="0.25">
      <c r="A8" s="71"/>
      <c r="B8" s="72"/>
      <c r="C8" s="72"/>
      <c r="D8" s="73"/>
      <c r="E8" s="74"/>
      <c r="F8" s="75"/>
      <c r="G8" s="75"/>
      <c r="H8" s="75"/>
      <c r="I8" s="76"/>
      <c r="J8" s="77"/>
      <c r="K8" s="78"/>
    </row>
    <row r="9" spans="1:11" ht="16.5" x14ac:dyDescent="0.25">
      <c r="A9" s="34">
        <v>231</v>
      </c>
      <c r="B9" s="79"/>
      <c r="C9" s="62">
        <v>435.29</v>
      </c>
      <c r="D9" s="34">
        <f>C9*1.2</f>
        <v>522.34799999999996</v>
      </c>
      <c r="E9" s="35">
        <v>12000000</v>
      </c>
      <c r="F9" s="35">
        <f>E9/C9</f>
        <v>27567.828344322174</v>
      </c>
      <c r="G9" s="35">
        <f>E9/D9</f>
        <v>22973.190286935147</v>
      </c>
      <c r="H9" s="35">
        <v>720000</v>
      </c>
      <c r="I9" s="35">
        <v>30000</v>
      </c>
      <c r="J9" s="35">
        <f>E9+H9+I9</f>
        <v>12750000</v>
      </c>
      <c r="K9" s="36">
        <f>J9/D9</f>
        <v>24409.014679868596</v>
      </c>
    </row>
    <row r="10" spans="1:11" ht="16.5" x14ac:dyDescent="0.25">
      <c r="A10" s="34">
        <v>2803</v>
      </c>
      <c r="C10" s="79">
        <v>322</v>
      </c>
      <c r="D10" s="34">
        <f>35.85*10.764</f>
        <v>385.88939999999997</v>
      </c>
      <c r="E10" s="35">
        <v>7100000</v>
      </c>
      <c r="F10" s="35">
        <f t="shared" ref="F10:F13" si="6">E10/C10</f>
        <v>22049.689440993789</v>
      </c>
      <c r="G10" s="35">
        <f t="shared" ref="G10:G17" si="7">E10/D10</f>
        <v>18399.054236783908</v>
      </c>
      <c r="H10" s="35">
        <v>426000</v>
      </c>
      <c r="I10" s="35">
        <v>30000</v>
      </c>
      <c r="J10" s="35">
        <f t="shared" ref="J10:J19" si="8">E10+H10+I10</f>
        <v>7556000</v>
      </c>
      <c r="K10" s="36">
        <f t="shared" ref="K10:K19" si="9">J10/D10</f>
        <v>19580.739973681579</v>
      </c>
    </row>
    <row r="11" spans="1:11" ht="16.5" x14ac:dyDescent="0.25">
      <c r="A11" s="34">
        <v>122</v>
      </c>
      <c r="B11" s="79"/>
      <c r="C11">
        <v>634.32000000000005</v>
      </c>
      <c r="D11" s="34">
        <f>C11*1.1</f>
        <v>697.75200000000007</v>
      </c>
      <c r="E11" s="35">
        <v>16100000</v>
      </c>
      <c r="F11" s="35">
        <f t="shared" si="6"/>
        <v>25381.510909320215</v>
      </c>
      <c r="G11" s="35">
        <f t="shared" si="7"/>
        <v>23074.10082665474</v>
      </c>
      <c r="H11" s="35"/>
      <c r="I11" s="35">
        <v>30000</v>
      </c>
      <c r="J11" s="35">
        <f t="shared" si="8"/>
        <v>16130000</v>
      </c>
      <c r="K11" s="36">
        <f t="shared" si="9"/>
        <v>23117.096045586397</v>
      </c>
    </row>
    <row r="12" spans="1:11" ht="16.5" x14ac:dyDescent="0.25">
      <c r="A12" s="48">
        <v>102</v>
      </c>
      <c r="B12" s="80"/>
      <c r="C12">
        <v>441</v>
      </c>
      <c r="D12" s="34">
        <f>C12*1.1</f>
        <v>485.1</v>
      </c>
      <c r="E12" s="49">
        <v>9000000</v>
      </c>
      <c r="F12" s="35">
        <f t="shared" si="6"/>
        <v>20408.163265306124</v>
      </c>
      <c r="G12" s="49">
        <f t="shared" si="7"/>
        <v>18552.875695732837</v>
      </c>
      <c r="H12" s="49"/>
      <c r="I12" s="49">
        <v>30000</v>
      </c>
      <c r="J12" s="49">
        <f t="shared" si="8"/>
        <v>9030000</v>
      </c>
      <c r="K12" s="50">
        <f t="shared" si="9"/>
        <v>18614.718614718615</v>
      </c>
    </row>
    <row r="13" spans="1:11" ht="16.5" x14ac:dyDescent="0.25">
      <c r="A13" s="48"/>
      <c r="B13" s="48"/>
      <c r="C13" s="48"/>
      <c r="D13" s="48" t="e">
        <f>#REF!*10.764</f>
        <v>#REF!</v>
      </c>
      <c r="E13" s="49"/>
      <c r="F13" s="35" t="e">
        <f t="shared" si="6"/>
        <v>#DIV/0!</v>
      </c>
      <c r="G13" s="49" t="e">
        <f t="shared" si="7"/>
        <v>#REF!</v>
      </c>
      <c r="H13" s="49"/>
      <c r="I13" s="49">
        <v>30000</v>
      </c>
      <c r="J13" s="49">
        <f t="shared" si="8"/>
        <v>30000</v>
      </c>
      <c r="K13" s="50" t="e">
        <f t="shared" si="9"/>
        <v>#REF!</v>
      </c>
    </row>
    <row r="14" spans="1:11" ht="16.5" x14ac:dyDescent="0.25">
      <c r="A14" s="48"/>
      <c r="B14" s="80"/>
      <c r="D14" s="48" t="e">
        <f>#REF!*10.764</f>
        <v>#REF!</v>
      </c>
      <c r="E14" s="49"/>
      <c r="F14" s="49" t="e">
        <f>E14/#REF!</f>
        <v>#REF!</v>
      </c>
      <c r="G14" s="49" t="e">
        <f t="shared" si="7"/>
        <v>#REF!</v>
      </c>
      <c r="H14" s="49"/>
      <c r="I14" s="49">
        <v>30000</v>
      </c>
      <c r="J14" s="49">
        <f t="shared" si="8"/>
        <v>30000</v>
      </c>
      <c r="K14" s="50" t="e">
        <f t="shared" si="9"/>
        <v>#REF!</v>
      </c>
    </row>
    <row r="15" spans="1:11" ht="16.5" x14ac:dyDescent="0.25">
      <c r="A15" s="48"/>
      <c r="B15" s="48"/>
      <c r="C15" s="48"/>
      <c r="D15" s="48" t="e">
        <f>#REF!*10.764</f>
        <v>#REF!</v>
      </c>
      <c r="E15" s="49"/>
      <c r="F15" s="49" t="e">
        <f>E15/C15</f>
        <v>#DIV/0!</v>
      </c>
      <c r="G15" s="49" t="e">
        <f t="shared" si="7"/>
        <v>#REF!</v>
      </c>
      <c r="H15" s="49"/>
      <c r="I15" s="49">
        <v>30000</v>
      </c>
      <c r="J15" s="49">
        <f t="shared" si="8"/>
        <v>30000</v>
      </c>
      <c r="K15" s="50" t="e">
        <f t="shared" si="9"/>
        <v>#REF!</v>
      </c>
    </row>
    <row r="16" spans="1:11" ht="16.5" x14ac:dyDescent="0.25">
      <c r="A16" s="48"/>
      <c r="B16" s="48"/>
      <c r="C16" s="48"/>
      <c r="D16" s="48"/>
      <c r="E16" s="51"/>
      <c r="F16" s="51"/>
      <c r="G16" s="49" t="e">
        <f t="shared" si="7"/>
        <v>#DIV/0!</v>
      </c>
      <c r="H16" s="51"/>
      <c r="I16" s="49">
        <v>30000</v>
      </c>
      <c r="J16" s="49">
        <f t="shared" si="8"/>
        <v>30000</v>
      </c>
      <c r="K16" s="50" t="e">
        <f t="shared" si="9"/>
        <v>#DIV/0!</v>
      </c>
    </row>
    <row r="17" spans="1:11" ht="16.5" x14ac:dyDescent="0.25">
      <c r="A17" s="48"/>
      <c r="B17" s="48"/>
      <c r="C17" s="48"/>
      <c r="D17" s="48"/>
      <c r="E17" s="51"/>
      <c r="F17" s="51"/>
      <c r="G17" s="49" t="e">
        <f t="shared" si="7"/>
        <v>#DIV/0!</v>
      </c>
      <c r="H17" s="51"/>
      <c r="I17" s="49">
        <v>30000</v>
      </c>
      <c r="J17" s="49">
        <f t="shared" si="8"/>
        <v>30000</v>
      </c>
      <c r="K17" s="50" t="e">
        <f t="shared" si="9"/>
        <v>#DIV/0!</v>
      </c>
    </row>
    <row r="18" spans="1:11" ht="16.5" x14ac:dyDescent="0.25">
      <c r="A18" s="48"/>
      <c r="B18" s="48"/>
      <c r="C18" s="48"/>
      <c r="D18" s="48" t="e">
        <f>#REF!*10.764</f>
        <v>#REF!</v>
      </c>
      <c r="E18" s="51"/>
      <c r="F18" s="51"/>
      <c r="G18" s="49"/>
      <c r="H18" s="51"/>
      <c r="I18" s="49">
        <v>30000</v>
      </c>
      <c r="J18" s="49">
        <f t="shared" si="8"/>
        <v>30000</v>
      </c>
      <c r="K18" s="50" t="e">
        <f t="shared" si="9"/>
        <v>#REF!</v>
      </c>
    </row>
    <row r="19" spans="1:11" ht="16.5" x14ac:dyDescent="0.25">
      <c r="A19" s="48"/>
      <c r="B19" s="48"/>
      <c r="C19" s="48"/>
      <c r="D19" s="48" t="e">
        <f>#REF!*10.764</f>
        <v>#REF!</v>
      </c>
      <c r="E19" s="51"/>
      <c r="F19" s="51"/>
      <c r="G19" s="49"/>
      <c r="H19" s="51"/>
      <c r="I19" s="51"/>
      <c r="J19" s="49">
        <f t="shared" si="8"/>
        <v>0</v>
      </c>
      <c r="K19" s="50" t="e">
        <f t="shared" si="9"/>
        <v>#REF!</v>
      </c>
    </row>
    <row r="20" spans="1:11" ht="16.5" x14ac:dyDescent="0.25">
      <c r="A20" s="48"/>
      <c r="B20" s="48"/>
      <c r="C20" s="48"/>
      <c r="D20" s="48" t="e">
        <f>#REF!*10.764</f>
        <v>#REF!</v>
      </c>
      <c r="E20" s="49"/>
      <c r="F20" s="49"/>
      <c r="G20" s="49"/>
      <c r="H20" s="49"/>
      <c r="I20" s="49"/>
      <c r="J20" s="49">
        <f>E20+H20+I20</f>
        <v>0</v>
      </c>
      <c r="K20" s="50"/>
    </row>
    <row r="21" spans="1:11" ht="16.5" x14ac:dyDescent="0.25">
      <c r="A21" s="48"/>
      <c r="B21" s="48"/>
      <c r="C21" s="48"/>
      <c r="D21" s="48" t="e">
        <f>#REF!*10.764</f>
        <v>#REF!</v>
      </c>
      <c r="E21" s="49"/>
      <c r="F21" s="49"/>
      <c r="G21" s="49"/>
      <c r="H21" s="49"/>
      <c r="I21" s="49"/>
      <c r="J21" s="49">
        <f>E21+H21+I21</f>
        <v>0</v>
      </c>
      <c r="K21" s="50"/>
    </row>
    <row r="22" spans="1:11" ht="16.5" x14ac:dyDescent="0.25">
      <c r="A22" s="48"/>
      <c r="B22" s="48"/>
      <c r="C22" s="48"/>
      <c r="D22" s="48" t="e">
        <f>#REF!*10.764</f>
        <v>#REF!</v>
      </c>
      <c r="E22" s="49"/>
      <c r="F22" s="49"/>
      <c r="G22" s="49"/>
      <c r="H22" s="49"/>
      <c r="I22" s="49"/>
      <c r="J22" s="49">
        <f>E22+H22+I22</f>
        <v>0</v>
      </c>
      <c r="K22" s="50"/>
    </row>
    <row r="23" spans="1:11" ht="16.5" x14ac:dyDescent="0.25">
      <c r="A23" s="37"/>
      <c r="B23" s="37"/>
      <c r="C23" s="37"/>
      <c r="D23" s="34" t="e">
        <f>#REF!/1.1</f>
        <v>#REF!</v>
      </c>
      <c r="E23" s="35"/>
      <c r="F23" s="35"/>
      <c r="G23" s="35"/>
      <c r="H23" s="35"/>
      <c r="I23" s="35"/>
      <c r="J23" s="35">
        <f>E23+H23+I23</f>
        <v>0</v>
      </c>
      <c r="K23" s="36"/>
    </row>
    <row r="24" spans="1:11" ht="16.5" x14ac:dyDescent="0.25">
      <c r="A24" s="37"/>
      <c r="B24" s="37"/>
      <c r="C24" s="37"/>
      <c r="D24" s="38"/>
      <c r="E24" s="35"/>
      <c r="F24" s="35"/>
      <c r="G24" s="34"/>
      <c r="H24" s="35"/>
      <c r="I24" s="35"/>
      <c r="J24" s="35"/>
      <c r="K24" s="36"/>
    </row>
    <row r="25" spans="1:11" ht="17.25" thickBot="1" x14ac:dyDescent="0.3">
      <c r="A25" s="39"/>
      <c r="B25" s="39"/>
      <c r="C25" s="39"/>
      <c r="D25" s="41"/>
      <c r="E25" s="40"/>
      <c r="F25" s="40"/>
      <c r="G25" s="42"/>
      <c r="H25" s="40"/>
      <c r="I25" s="40"/>
      <c r="J25" s="40"/>
      <c r="K25" s="43"/>
    </row>
    <row r="26" spans="1:11" ht="17.25" thickBot="1" x14ac:dyDescent="0.35">
      <c r="A26" s="44"/>
      <c r="B26" s="44"/>
      <c r="C26" s="44"/>
      <c r="D26" s="44"/>
      <c r="E26" s="44"/>
      <c r="F26" s="44"/>
      <c r="G26" s="45" t="e">
        <f>AVERAGE(G9:G25)</f>
        <v>#REF!</v>
      </c>
      <c r="H26" s="113" t="s">
        <v>17</v>
      </c>
      <c r="I26" s="113"/>
      <c r="J26" s="113"/>
      <c r="K26" s="46" t="e">
        <f>AVERAGE(K9:K25)</f>
        <v>#REF!</v>
      </c>
    </row>
    <row r="34" spans="5:6" x14ac:dyDescent="0.25">
      <c r="E34" s="59"/>
      <c r="F34" s="59"/>
    </row>
    <row r="35" spans="5:6" x14ac:dyDescent="0.25">
      <c r="E35" s="55"/>
      <c r="F35" s="55"/>
    </row>
  </sheetData>
  <mergeCells count="1">
    <mergeCell ref="H26:J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topLeftCell="A10" zoomScaleNormal="100" workbookViewId="0">
      <selection activeCell="T14" sqref="T14"/>
    </sheetView>
  </sheetViews>
  <sheetFormatPr defaultRowHeight="15" x14ac:dyDescent="0.25"/>
  <sheetData>
    <row r="1" spans="1:1" ht="16.5" x14ac:dyDescent="0.3">
      <c r="A1" s="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68E8-2015-43EE-B7BD-F4B68CCD377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5995-73C8-4767-BE40-FC28D34E7C35}">
  <dimension ref="I9"/>
  <sheetViews>
    <sheetView workbookViewId="0">
      <selection activeCell="I9" sqref="I9"/>
    </sheetView>
  </sheetViews>
  <sheetFormatPr defaultRowHeight="15" x14ac:dyDescent="0.25"/>
  <sheetData>
    <row r="9" spans="9:9" ht="30" x14ac:dyDescent="0.4">
      <c r="I9" s="2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Wing -C</vt:lpstr>
      <vt:lpstr>Wing -C (Sale)</vt:lpstr>
      <vt:lpstr>Wing -C (Rehab)</vt:lpstr>
      <vt:lpstr>Total</vt:lpstr>
      <vt:lpstr>Rera</vt:lpstr>
      <vt:lpstr>Typical Floor</vt:lpstr>
      <vt:lpstr>IGR</vt:lpstr>
      <vt:lpstr>RR</vt:lpstr>
      <vt:lpstr>Rates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2025-03-12T11:46:34Z</dcterms:modified>
</cp:coreProperties>
</file>