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193CC7A8-8572-4AF8-8754-2F542B76C8E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20-20" sheetId="10" r:id="rId2"/>
    <sheet name="Area" sheetId="11" r:id="rId3"/>
    <sheet name="rate" sheetId="12" r:id="rId4"/>
  </sheets>
  <calcPr calcId="191029"/>
</workbook>
</file>

<file path=xl/calcChain.xml><?xml version="1.0" encoding="utf-8"?>
<calcChain xmlns="http://schemas.openxmlformats.org/spreadsheetml/2006/main">
  <c r="F31" i="1" l="1"/>
  <c r="F32" i="1" s="1"/>
  <c r="F33" i="1" l="1"/>
  <c r="G14" i="10" l="1"/>
  <c r="G13" i="10"/>
  <c r="G12" i="10"/>
  <c r="G11" i="10"/>
  <c r="G8" i="10"/>
  <c r="C7" i="10"/>
  <c r="D7" i="10" s="1"/>
  <c r="H7" i="10" s="1"/>
  <c r="C8" i="10"/>
  <c r="D8" i="10"/>
  <c r="C9" i="10"/>
  <c r="D9" i="10" s="1"/>
  <c r="C10" i="10"/>
  <c r="D10" i="10" s="1"/>
  <c r="C11" i="10"/>
  <c r="D11" i="10" s="1"/>
  <c r="C12" i="10"/>
  <c r="D12" i="10"/>
  <c r="C13" i="10"/>
  <c r="D13" i="10" s="1"/>
  <c r="D6" i="10"/>
  <c r="C6" i="10"/>
  <c r="G6" i="10" s="1"/>
  <c r="C5" i="10"/>
  <c r="D4" i="10"/>
  <c r="H4" i="10" s="1"/>
  <c r="C4" i="10"/>
  <c r="B3" i="10"/>
  <c r="F3" i="10" s="1"/>
  <c r="B2" i="10"/>
  <c r="F2" i="10" s="1"/>
  <c r="C3" i="10"/>
  <c r="H7" i="1"/>
  <c r="C2" i="10"/>
  <c r="B7" i="1"/>
  <c r="B6" i="1"/>
  <c r="H4" i="1"/>
  <c r="N10" i="10"/>
  <c r="O10" i="10" s="1"/>
  <c r="F10" i="10"/>
  <c r="N9" i="10"/>
  <c r="O9" i="10" s="1"/>
  <c r="F9" i="10"/>
  <c r="N8" i="10"/>
  <c r="O8" i="10" s="1"/>
  <c r="F8" i="10"/>
  <c r="N7" i="10"/>
  <c r="O7" i="10" s="1"/>
  <c r="F7" i="10"/>
  <c r="N6" i="10"/>
  <c r="O6" i="10" s="1"/>
  <c r="F6" i="10"/>
  <c r="N5" i="10"/>
  <c r="O5" i="10" s="1"/>
  <c r="F5" i="10"/>
  <c r="G5" i="10"/>
  <c r="N4" i="10"/>
  <c r="O4" i="10" s="1"/>
  <c r="G4" i="10"/>
  <c r="F4" i="10"/>
  <c r="N3" i="10"/>
  <c r="O3" i="10" s="1"/>
  <c r="G3" i="10"/>
  <c r="H3" i="10"/>
  <c r="N2" i="10"/>
  <c r="H2" i="10"/>
  <c r="G10" i="10" l="1"/>
  <c r="G9" i="10"/>
  <c r="H10" i="10"/>
  <c r="H5" i="10"/>
  <c r="H9" i="10"/>
  <c r="G7" i="10"/>
  <c r="H6" i="10"/>
  <c r="O2" i="10"/>
  <c r="H8" i="10"/>
  <c r="G2" i="10"/>
  <c r="B16" i="1" l="1"/>
  <c r="B10" i="1"/>
  <c r="B5" i="1"/>
  <c r="B11" i="1" l="1"/>
  <c r="B12" i="1" s="1"/>
  <c r="B13" i="1" s="1"/>
  <c r="B17" i="1" s="1"/>
  <c r="B20" i="1" l="1"/>
  <c r="D17" i="1"/>
  <c r="B19" i="1"/>
  <c r="B18" i="1"/>
</calcChain>
</file>

<file path=xl/sharedStrings.xml><?xml version="1.0" encoding="utf-8"?>
<sst xmlns="http://schemas.openxmlformats.org/spreadsheetml/2006/main" count="40" uniqueCount="36">
  <si>
    <t>Value</t>
  </si>
  <si>
    <t>Carpet area</t>
  </si>
  <si>
    <t xml:space="preserve">                </t>
  </si>
  <si>
    <t>Cosmos</t>
  </si>
  <si>
    <t>Sr. No.</t>
  </si>
  <si>
    <t>Saleable area (20 + 20%)</t>
  </si>
  <si>
    <t>Rate on Carpet area</t>
  </si>
  <si>
    <t>Rate on Built up  area (20%)</t>
  </si>
  <si>
    <t>Rate on Saleable area (20 + 20%)</t>
  </si>
  <si>
    <t>Floor</t>
  </si>
  <si>
    <t>Flat No</t>
  </si>
  <si>
    <t>CA</t>
  </si>
  <si>
    <t>Bal</t>
  </si>
  <si>
    <t>Tot CA</t>
  </si>
  <si>
    <t>BUA (10%)</t>
  </si>
  <si>
    <t>CA Rate</t>
  </si>
  <si>
    <t>BUA Rate</t>
  </si>
  <si>
    <t>Rate</t>
  </si>
  <si>
    <t>CB- Naupada - Tapeshwar Puri Goswami - Residential Flat No. 201, 2nd Floor, Wing - A, Mangal Bhawan, Village - Kasheli, Gut No. 658, Taluka - Bhiwandi , District - Thane, PIN Code - 421 302</t>
  </si>
  <si>
    <t>Lead No. 14714</t>
  </si>
  <si>
    <t xml:space="preserve">Agreement </t>
  </si>
  <si>
    <t>Area</t>
  </si>
  <si>
    <t>BUA</t>
  </si>
  <si>
    <t>Sq. M.</t>
  </si>
  <si>
    <t>Sq. Ft.</t>
  </si>
  <si>
    <t>Agreement</t>
  </si>
  <si>
    <t>04.03.2025</t>
  </si>
  <si>
    <t>page</t>
  </si>
  <si>
    <t>1 BHK</t>
  </si>
  <si>
    <t xml:space="preserve">measurement </t>
  </si>
  <si>
    <t>Built up area (20%)</t>
  </si>
  <si>
    <t>FMV</t>
  </si>
  <si>
    <t>RV</t>
  </si>
  <si>
    <t>DV</t>
  </si>
  <si>
    <t>CB(Naupada Branch)</t>
  </si>
  <si>
    <t xml:space="preserve"> Tapeshwar Puri Goswami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</si>
</sst>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-* #,##0.00_-;\-* #,##0.00_-;_-* &quot;-&quot;??_-;_-@_-"/>
    <numFmt numFmtId="165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Arial Narrow"/>
      <family val="2"/>
    </font>
    <font>
      <b/>
      <sz val="1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0" fillId="0" borderId="3" xfId="0" applyBorder="1"/>
    <xf numFmtId="43" fontId="0" fillId="0" borderId="0" xfId="0" applyNumberFormat="1"/>
    <xf numFmtId="0" fontId="2" fillId="0" borderId="0" xfId="0" applyFont="1"/>
    <xf numFmtId="0" fontId="0" fillId="0" borderId="1" xfId="0" applyBorder="1"/>
    <xf numFmtId="0" fontId="2" fillId="0" borderId="2" xfId="0" applyFont="1" applyBorder="1"/>
    <xf numFmtId="43" fontId="2" fillId="0" borderId="0" xfId="0" applyNumberFormat="1" applyFont="1"/>
    <xf numFmtId="0" fontId="3" fillId="0" borderId="0" xfId="2" applyFill="1" applyBorder="1" applyAlignment="1" applyProtection="1"/>
    <xf numFmtId="0" fontId="5" fillId="0" borderId="1" xfId="0" applyFont="1" applyBorder="1" applyAlignment="1">
      <alignment horizontal="center"/>
    </xf>
    <xf numFmtId="43" fontId="4" fillId="0" borderId="1" xfId="0" applyNumberFormat="1" applyFont="1" applyBorder="1"/>
    <xf numFmtId="10" fontId="4" fillId="0" borderId="1" xfId="1" applyNumberFormat="1" applyFont="1" applyBorder="1"/>
    <xf numFmtId="43" fontId="4" fillId="0" borderId="1" xfId="1" applyFont="1" applyBorder="1"/>
    <xf numFmtId="0" fontId="5" fillId="0" borderId="1" xfId="0" applyFont="1" applyBorder="1" applyAlignment="1">
      <alignment horizontal="center" wrapText="1"/>
    </xf>
    <xf numFmtId="0" fontId="6" fillId="2" borderId="1" xfId="0" applyFont="1" applyFill="1" applyBorder="1"/>
    <xf numFmtId="43" fontId="6" fillId="2" borderId="1" xfId="0" applyNumberFormat="1" applyFont="1" applyFill="1" applyBorder="1"/>
    <xf numFmtId="43" fontId="5" fillId="2" borderId="1" xfId="0" applyNumberFormat="1" applyFont="1" applyFill="1" applyBorder="1"/>
    <xf numFmtId="0" fontId="5" fillId="2" borderId="1" xfId="0" applyFont="1" applyFill="1" applyBorder="1"/>
    <xf numFmtId="0" fontId="6" fillId="2" borderId="1" xfId="1" applyNumberFormat="1" applyFont="1" applyFill="1" applyBorder="1"/>
    <xf numFmtId="0" fontId="6" fillId="2" borderId="1" xfId="1" applyNumberFormat="1" applyFont="1" applyFill="1" applyBorder="1" applyAlignment="1">
      <alignment wrapText="1"/>
    </xf>
    <xf numFmtId="10" fontId="6" fillId="2" borderId="1" xfId="1" applyNumberFormat="1" applyFont="1" applyFill="1" applyBorder="1"/>
    <xf numFmtId="43" fontId="6" fillId="2" borderId="1" xfId="1" applyFont="1" applyFill="1" applyBorder="1"/>
    <xf numFmtId="164" fontId="0" fillId="0" borderId="1" xfId="0" applyNumberFormat="1" applyBorder="1"/>
    <xf numFmtId="165" fontId="2" fillId="0" borderId="1" xfId="0" applyNumberFormat="1" applyFont="1" applyBorder="1"/>
    <xf numFmtId="0" fontId="7" fillId="3" borderId="0" xfId="0" applyFont="1" applyFill="1"/>
    <xf numFmtId="0" fontId="0" fillId="0" borderId="0" xfId="0" applyAlignment="1">
      <alignment wrapText="1"/>
    </xf>
    <xf numFmtId="4" fontId="0" fillId="0" borderId="0" xfId="0" applyNumberFormat="1"/>
    <xf numFmtId="43" fontId="0" fillId="0" borderId="0" xfId="1" applyFont="1" applyFill="1"/>
    <xf numFmtId="3" fontId="0" fillId="0" borderId="0" xfId="0" applyNumberFormat="1"/>
    <xf numFmtId="1" fontId="0" fillId="0" borderId="0" xfId="0" applyNumberFormat="1"/>
    <xf numFmtId="0" fontId="6" fillId="3" borderId="1" xfId="1" applyNumberFormat="1" applyFont="1" applyFill="1" applyBorder="1"/>
    <xf numFmtId="43" fontId="8" fillId="3" borderId="1" xfId="0" applyNumberFormat="1" applyFont="1" applyFill="1" applyBorder="1"/>
    <xf numFmtId="0" fontId="7" fillId="3" borderId="3" xfId="0" applyFont="1" applyFill="1" applyBorder="1"/>
    <xf numFmtId="1" fontId="7" fillId="3" borderId="3" xfId="0" applyNumberFormat="1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3" xfId="0" applyFont="1" applyFill="1" applyBorder="1" applyAlignment="1">
      <alignment horizontal="center"/>
    </xf>
    <xf numFmtId="43" fontId="9" fillId="3" borderId="0" xfId="0" applyNumberFormat="1" applyFont="1" applyFill="1"/>
    <xf numFmtId="43" fontId="0" fillId="3" borderId="0" xfId="1" applyFont="1" applyFill="1"/>
    <xf numFmtId="0" fontId="10" fillId="0" borderId="1" xfId="0" applyFont="1" applyBorder="1" applyAlignment="1">
      <alignment horizontal="center"/>
    </xf>
    <xf numFmtId="43" fontId="10" fillId="0" borderId="1" xfId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Relationship Id="rId9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305860</xdr:colOff>
      <xdr:row>40</xdr:row>
      <xdr:rowOff>163011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281278-4D2B-F69E-A786-EABFE96536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92485" cy="778301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12</xdr:col>
      <xdr:colOff>210596</xdr:colOff>
      <xdr:row>78</xdr:row>
      <xdr:rowOff>20010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BB9A48-6FC3-1040-176B-AC978266D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001000"/>
          <a:ext cx="7497221" cy="68780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487034</xdr:colOff>
      <xdr:row>34</xdr:row>
      <xdr:rowOff>77115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9C1A41-1CB8-A698-481D-D8272AD94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21434" cy="655411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14</xdr:col>
      <xdr:colOff>391771</xdr:colOff>
      <xdr:row>74</xdr:row>
      <xdr:rowOff>20063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E32AA-8CCF-4620-4C6A-F64BDB009E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858000"/>
          <a:ext cx="8926171" cy="72590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76</xdr:row>
      <xdr:rowOff>0</xdr:rowOff>
    </xdr:from>
    <xdr:to>
      <xdr:col>11</xdr:col>
      <xdr:colOff>258147</xdr:colOff>
      <xdr:row>114</xdr:row>
      <xdr:rowOff>153432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98A5A86-957D-507C-DB70-549E526D4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4478000"/>
          <a:ext cx="6963747" cy="73924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116</xdr:row>
      <xdr:rowOff>0</xdr:rowOff>
    </xdr:from>
    <xdr:to>
      <xdr:col>14</xdr:col>
      <xdr:colOff>344139</xdr:colOff>
      <xdr:row>154</xdr:row>
      <xdr:rowOff>96274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C7FDA0D-0972-637C-2749-29339B4468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2098000"/>
          <a:ext cx="8878539" cy="73352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157</xdr:row>
      <xdr:rowOff>0</xdr:rowOff>
    </xdr:from>
    <xdr:to>
      <xdr:col>14</xdr:col>
      <xdr:colOff>306034</xdr:colOff>
      <xdr:row>192</xdr:row>
      <xdr:rowOff>96194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71CB030E-58B0-5A5F-827F-F560BFC18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29908500"/>
          <a:ext cx="8840434" cy="67636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195</xdr:row>
      <xdr:rowOff>0</xdr:rowOff>
    </xdr:from>
    <xdr:to>
      <xdr:col>14</xdr:col>
      <xdr:colOff>477508</xdr:colOff>
      <xdr:row>231</xdr:row>
      <xdr:rowOff>105747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FACB96D-73F9-BC6D-C0D2-60C9856305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7147500"/>
          <a:ext cx="9011908" cy="696374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233</xdr:row>
      <xdr:rowOff>0</xdr:rowOff>
    </xdr:from>
    <xdr:to>
      <xdr:col>14</xdr:col>
      <xdr:colOff>458455</xdr:colOff>
      <xdr:row>268</xdr:row>
      <xdr:rowOff>105720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7E95812A-196F-CC58-8289-0F66321A7F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44386500"/>
          <a:ext cx="8992855" cy="67732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270</xdr:row>
      <xdr:rowOff>0</xdr:rowOff>
    </xdr:from>
    <xdr:to>
      <xdr:col>14</xdr:col>
      <xdr:colOff>429876</xdr:colOff>
      <xdr:row>309</xdr:row>
      <xdr:rowOff>162985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31A59796-9B77-E6D5-D1C4-7D083AD318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51435000"/>
          <a:ext cx="8964276" cy="759248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312</xdr:row>
      <xdr:rowOff>0</xdr:rowOff>
    </xdr:from>
    <xdr:to>
      <xdr:col>14</xdr:col>
      <xdr:colOff>448929</xdr:colOff>
      <xdr:row>348</xdr:row>
      <xdr:rowOff>48589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4C36061D-1BD0-1ECA-E0BA-476017507F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59436000"/>
          <a:ext cx="8983329" cy="69065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3"/>
  <sheetViews>
    <sheetView tabSelected="1" topLeftCell="A13" zoomScale="130" zoomScaleNormal="130" workbookViewId="0">
      <selection activeCell="B35" sqref="B35"/>
    </sheetView>
  </sheetViews>
  <sheetFormatPr defaultRowHeight="15" x14ac:dyDescent="0.25"/>
  <cols>
    <col min="1" max="1" width="12.140625" customWidth="1"/>
    <col min="2" max="2" width="21.140625" style="3" customWidth="1"/>
    <col min="3" max="3" width="18.28515625" bestFit="1" customWidth="1"/>
    <col min="4" max="4" width="18.28515625" customWidth="1"/>
    <col min="5" max="5" width="21.7109375" bestFit="1" customWidth="1"/>
    <col min="6" max="6" width="23.28515625" customWidth="1"/>
    <col min="7" max="7" width="9.5703125" customWidth="1"/>
    <col min="8" max="8" width="15.42578125" bestFit="1" customWidth="1"/>
    <col min="9" max="9" width="13.7109375" bestFit="1" customWidth="1"/>
    <col min="10" max="10" width="20.28515625" bestFit="1" customWidth="1"/>
    <col min="11" max="11" width="11.42578125" bestFit="1" customWidth="1"/>
    <col min="12" max="12" width="12.42578125" bestFit="1" customWidth="1"/>
    <col min="13" max="13" width="14.28515625" bestFit="1" customWidth="1"/>
    <col min="14" max="14" width="11.5703125" bestFit="1" customWidth="1"/>
    <col min="15" max="15" width="11.42578125" bestFit="1" customWidth="1"/>
  </cols>
  <sheetData>
    <row r="1" spans="2:11" x14ac:dyDescent="0.25">
      <c r="B1" s="5"/>
      <c r="D1" s="3"/>
      <c r="H1" s="1"/>
    </row>
    <row r="2" spans="2:11" ht="16.5" x14ac:dyDescent="0.3">
      <c r="B2" s="12" t="s">
        <v>3</v>
      </c>
      <c r="C2" s="8"/>
      <c r="D2" s="3"/>
      <c r="E2" s="23" t="s">
        <v>20</v>
      </c>
      <c r="F2" s="23" t="s">
        <v>21</v>
      </c>
      <c r="G2" s="33" t="s">
        <v>23</v>
      </c>
      <c r="H2" s="34" t="s">
        <v>24</v>
      </c>
      <c r="J2" t="s">
        <v>29</v>
      </c>
    </row>
    <row r="3" spans="2:11" ht="16.5" x14ac:dyDescent="0.3">
      <c r="B3" s="17">
        <v>2025</v>
      </c>
      <c r="C3" s="9"/>
      <c r="D3" s="3"/>
      <c r="E3" s="23"/>
      <c r="F3" s="23" t="s">
        <v>11</v>
      </c>
      <c r="G3" s="23"/>
      <c r="H3" s="34">
        <v>432</v>
      </c>
      <c r="J3" t="s">
        <v>11</v>
      </c>
      <c r="K3">
        <v>404</v>
      </c>
    </row>
    <row r="4" spans="2:11" ht="16.5" x14ac:dyDescent="0.3">
      <c r="B4" s="29">
        <v>2013</v>
      </c>
      <c r="C4" s="9"/>
      <c r="D4" s="3"/>
      <c r="E4" s="33" t="s">
        <v>28</v>
      </c>
      <c r="F4" s="23" t="s">
        <v>22</v>
      </c>
      <c r="G4" s="23">
        <v>61.05</v>
      </c>
      <c r="H4" s="32">
        <f>G4*10.764</f>
        <v>657.14219999999989</v>
      </c>
    </row>
    <row r="5" spans="2:11" ht="16.5" x14ac:dyDescent="0.3">
      <c r="B5" s="18">
        <f>B3-B4</f>
        <v>12</v>
      </c>
      <c r="C5" s="4"/>
      <c r="D5" s="3"/>
      <c r="E5" s="23"/>
      <c r="F5" s="23"/>
      <c r="G5" s="23"/>
      <c r="H5" s="31"/>
    </row>
    <row r="6" spans="2:11" ht="16.5" x14ac:dyDescent="0.3">
      <c r="B6" s="17">
        <f>60-B5</f>
        <v>48</v>
      </c>
      <c r="C6" s="4"/>
      <c r="D6" s="3"/>
      <c r="H6" s="1"/>
    </row>
    <row r="7" spans="2:11" ht="16.5" x14ac:dyDescent="0.3">
      <c r="B7" s="14">
        <f>657*2200</f>
        <v>1445400</v>
      </c>
      <c r="C7" s="4"/>
      <c r="D7" s="3"/>
      <c r="H7" s="1">
        <f>H3*1.2</f>
        <v>518.4</v>
      </c>
    </row>
    <row r="8" spans="2:11" ht="16.5" x14ac:dyDescent="0.3">
      <c r="B8" s="13"/>
      <c r="C8" s="4"/>
      <c r="D8" s="3"/>
      <c r="H8" s="1"/>
    </row>
    <row r="9" spans="2:11" ht="16.5" x14ac:dyDescent="0.3">
      <c r="B9" s="13"/>
      <c r="C9" s="4"/>
      <c r="D9" s="3"/>
      <c r="H9" s="1"/>
    </row>
    <row r="10" spans="2:11" ht="16.5" x14ac:dyDescent="0.3">
      <c r="B10" s="13">
        <f>100-10</f>
        <v>90</v>
      </c>
      <c r="C10" s="4"/>
      <c r="D10" s="3"/>
      <c r="H10" s="1"/>
    </row>
    <row r="11" spans="2:11" ht="16.5" x14ac:dyDescent="0.3">
      <c r="B11" s="13">
        <f>B10*B5/60</f>
        <v>18</v>
      </c>
      <c r="C11" s="10"/>
      <c r="D11" s="3"/>
      <c r="H11" s="1"/>
    </row>
    <row r="12" spans="2:11" ht="16.5" x14ac:dyDescent="0.3">
      <c r="B12" s="19">
        <f>B11%</f>
        <v>0.18</v>
      </c>
      <c r="C12" s="4"/>
      <c r="D12" s="3"/>
      <c r="H12" s="1"/>
    </row>
    <row r="13" spans="2:11" ht="16.5" x14ac:dyDescent="0.3">
      <c r="B13" s="20">
        <f>ROUND((B7*B12),0)</f>
        <v>260172</v>
      </c>
      <c r="C13" s="11"/>
      <c r="D13" s="3"/>
      <c r="H13" s="1"/>
    </row>
    <row r="14" spans="2:11" ht="16.5" x14ac:dyDescent="0.3">
      <c r="B14" s="20">
        <v>657</v>
      </c>
      <c r="C14" s="30" t="s">
        <v>22</v>
      </c>
      <c r="D14" s="3"/>
      <c r="H14" s="1"/>
    </row>
    <row r="15" spans="2:11" ht="16.5" x14ac:dyDescent="0.3">
      <c r="B15" s="17">
        <v>3800</v>
      </c>
      <c r="C15" s="30" t="s">
        <v>17</v>
      </c>
      <c r="D15" s="3"/>
      <c r="H15" s="1"/>
    </row>
    <row r="16" spans="2:11" ht="16.5" x14ac:dyDescent="0.3">
      <c r="B16" s="14">
        <f>B15*B14</f>
        <v>2496600</v>
      </c>
      <c r="C16" s="4"/>
      <c r="D16" s="3"/>
      <c r="H16" s="1"/>
    </row>
    <row r="17" spans="1:14" ht="16.5" x14ac:dyDescent="0.3">
      <c r="B17" s="15">
        <f>B16-B13</f>
        <v>2236428</v>
      </c>
      <c r="C17" s="21"/>
      <c r="D17" s="6">
        <f>B17/B14</f>
        <v>3404</v>
      </c>
      <c r="H17" s="1"/>
      <c r="N17" s="2"/>
    </row>
    <row r="18" spans="1:14" ht="16.5" x14ac:dyDescent="0.3">
      <c r="B18" s="15">
        <f>B17*0.9</f>
        <v>2012785.2</v>
      </c>
      <c r="C18" s="4"/>
      <c r="D18" s="3"/>
      <c r="H18" s="1"/>
      <c r="N18" s="2"/>
    </row>
    <row r="19" spans="1:14" ht="16.5" x14ac:dyDescent="0.3">
      <c r="B19" s="15">
        <f>B17*0.8</f>
        <v>1789142.4000000001</v>
      </c>
      <c r="C19" s="4"/>
      <c r="D19" s="3"/>
      <c r="H19" s="1"/>
      <c r="N19" s="2"/>
    </row>
    <row r="20" spans="1:14" ht="16.5" x14ac:dyDescent="0.3">
      <c r="B20" s="15">
        <f>B17*0.025/12</f>
        <v>4659.2250000000004</v>
      </c>
      <c r="C20" s="9"/>
      <c r="D20" s="2"/>
      <c r="E20" s="2"/>
      <c r="F20" s="2"/>
      <c r="H20" s="1"/>
    </row>
    <row r="21" spans="1:14" ht="16.5" x14ac:dyDescent="0.3">
      <c r="B21" s="16"/>
      <c r="C21" s="22"/>
      <c r="D21" s="2"/>
      <c r="H21" s="2"/>
    </row>
    <row r="22" spans="1:14" x14ac:dyDescent="0.25">
      <c r="B22" s="6"/>
      <c r="E22" s="23" t="s">
        <v>19</v>
      </c>
    </row>
    <row r="23" spans="1:14" x14ac:dyDescent="0.25">
      <c r="B23" s="6"/>
    </row>
    <row r="24" spans="1:14" x14ac:dyDescent="0.25">
      <c r="A24" t="s">
        <v>18</v>
      </c>
      <c r="B24" s="6"/>
    </row>
    <row r="25" spans="1:14" x14ac:dyDescent="0.25">
      <c r="B25" s="6"/>
    </row>
    <row r="26" spans="1:14" x14ac:dyDescent="0.25">
      <c r="A26" s="23" t="s">
        <v>25</v>
      </c>
      <c r="B26" s="35"/>
      <c r="E26" t="s">
        <v>2</v>
      </c>
    </row>
    <row r="27" spans="1:14" x14ac:dyDescent="0.25">
      <c r="A27" s="23" t="s">
        <v>26</v>
      </c>
      <c r="B27" s="35">
        <v>1900000</v>
      </c>
    </row>
    <row r="28" spans="1:14" x14ac:dyDescent="0.25">
      <c r="B28" s="6"/>
    </row>
    <row r="29" spans="1:14" ht="18.75" x14ac:dyDescent="0.3">
      <c r="B29" s="6"/>
      <c r="E29" s="37" t="s">
        <v>34</v>
      </c>
      <c r="F29" s="37"/>
    </row>
    <row r="30" spans="1:14" ht="18.75" x14ac:dyDescent="0.3">
      <c r="B30" s="6"/>
      <c r="E30" s="37" t="s">
        <v>35</v>
      </c>
      <c r="F30" s="37"/>
    </row>
    <row r="31" spans="1:14" ht="18.75" x14ac:dyDescent="0.3">
      <c r="B31" s="6"/>
      <c r="E31" s="38" t="s">
        <v>31</v>
      </c>
      <c r="F31" s="38">
        <f>B17</f>
        <v>2236428</v>
      </c>
    </row>
    <row r="32" spans="1:14" ht="18.75" x14ac:dyDescent="0.3">
      <c r="B32" s="6"/>
      <c r="E32" s="38" t="s">
        <v>32</v>
      </c>
      <c r="F32" s="38">
        <f>F31*90%</f>
        <v>2012785.2</v>
      </c>
    </row>
    <row r="33" spans="5:10" ht="18.75" x14ac:dyDescent="0.3">
      <c r="E33" s="38" t="s">
        <v>33</v>
      </c>
      <c r="F33" s="38">
        <f>F31*80%</f>
        <v>1789142.4000000001</v>
      </c>
    </row>
    <row r="34" spans="5:10" x14ac:dyDescent="0.25">
      <c r="E34" s="2"/>
    </row>
    <row r="35" spans="5:10" x14ac:dyDescent="0.25">
      <c r="E35" s="2"/>
    </row>
    <row r="36" spans="5:10" ht="17.25" x14ac:dyDescent="0.3">
      <c r="E36" s="2"/>
      <c r="J36" s="7"/>
    </row>
    <row r="37" spans="5:10" ht="17.25" x14ac:dyDescent="0.3">
      <c r="E37" s="2"/>
      <c r="J37" s="7"/>
    </row>
    <row r="38" spans="5:10" x14ac:dyDescent="0.25">
      <c r="E38" s="2"/>
    </row>
    <row r="39" spans="5:10" x14ac:dyDescent="0.25">
      <c r="E39" s="2"/>
    </row>
    <row r="40" spans="5:10" x14ac:dyDescent="0.25">
      <c r="E40" s="2"/>
    </row>
    <row r="41" spans="5:10" x14ac:dyDescent="0.25">
      <c r="E41" s="2"/>
    </row>
    <row r="42" spans="5:10" x14ac:dyDescent="0.25">
      <c r="E42" s="2"/>
    </row>
    <row r="43" spans="5:10" x14ac:dyDescent="0.25">
      <c r="E43" s="2"/>
    </row>
    <row r="44" spans="5:10" x14ac:dyDescent="0.25">
      <c r="E44" s="2"/>
    </row>
    <row r="45" spans="5:10" x14ac:dyDescent="0.25">
      <c r="E45" s="2"/>
    </row>
    <row r="46" spans="5:10" x14ac:dyDescent="0.25">
      <c r="E46" s="2"/>
    </row>
    <row r="47" spans="5:10" x14ac:dyDescent="0.25">
      <c r="E47" s="2"/>
    </row>
    <row r="73" spans="3:5" x14ac:dyDescent="0.25">
      <c r="C73" s="2"/>
      <c r="D73" s="2"/>
      <c r="E73" s="2"/>
    </row>
  </sheetData>
  <mergeCells count="2">
    <mergeCell ref="E29:F29"/>
    <mergeCell ref="E30:F3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14"/>
  <sheetViews>
    <sheetView workbookViewId="0">
      <selection activeCell="F10" sqref="F10"/>
    </sheetView>
  </sheetViews>
  <sheetFormatPr defaultRowHeight="15" x14ac:dyDescent="0.25"/>
  <cols>
    <col min="5" max="5" width="14.28515625" customWidth="1"/>
    <col min="6" max="6" width="14.7109375" customWidth="1"/>
    <col min="7" max="7" width="13.140625" customWidth="1"/>
    <col min="16" max="16" width="16.28515625" customWidth="1"/>
    <col min="17" max="17" width="12.5703125" customWidth="1"/>
    <col min="18" max="18" width="16.140625" customWidth="1"/>
  </cols>
  <sheetData>
    <row r="1" spans="1:18" ht="60" x14ac:dyDescent="0.25">
      <c r="A1" s="24" t="s">
        <v>4</v>
      </c>
      <c r="B1" s="24" t="s">
        <v>1</v>
      </c>
      <c r="C1" s="24" t="s">
        <v>30</v>
      </c>
      <c r="D1" s="24" t="s">
        <v>5</v>
      </c>
      <c r="E1" s="24" t="s">
        <v>0</v>
      </c>
      <c r="F1" s="24" t="s">
        <v>6</v>
      </c>
      <c r="G1" s="24" t="s">
        <v>7</v>
      </c>
      <c r="H1" s="24" t="s">
        <v>8</v>
      </c>
      <c r="I1" s="24" t="s">
        <v>9</v>
      </c>
      <c r="J1" s="24" t="s">
        <v>10</v>
      </c>
      <c r="K1" s="24"/>
      <c r="L1" s="24" t="s">
        <v>11</v>
      </c>
      <c r="M1" s="24" t="s">
        <v>12</v>
      </c>
      <c r="N1" s="24" t="s">
        <v>13</v>
      </c>
      <c r="O1" s="24" t="s">
        <v>14</v>
      </c>
      <c r="P1" s="24" t="s">
        <v>0</v>
      </c>
      <c r="Q1" s="24" t="s">
        <v>15</v>
      </c>
      <c r="R1" s="24" t="s">
        <v>16</v>
      </c>
    </row>
    <row r="2" spans="1:18" x14ac:dyDescent="0.25">
      <c r="B2" s="28">
        <f>C2/1.2</f>
        <v>395.83333333333337</v>
      </c>
      <c r="C2">
        <f>D2/1.2</f>
        <v>475</v>
      </c>
      <c r="D2" s="25">
        <v>570</v>
      </c>
      <c r="E2" s="25">
        <v>3200000</v>
      </c>
      <c r="F2" s="25">
        <f>E2/B2</f>
        <v>8084.2105263157891</v>
      </c>
      <c r="G2" s="26">
        <f>E2/C2</f>
        <v>6736.8421052631575</v>
      </c>
      <c r="H2">
        <f>E2/D2</f>
        <v>5614.0350877192986</v>
      </c>
      <c r="L2" s="27"/>
      <c r="M2" s="27"/>
      <c r="N2" s="27">
        <f>L2+M2</f>
        <v>0</v>
      </c>
      <c r="O2" s="25">
        <f>N2*1.1</f>
        <v>0</v>
      </c>
      <c r="P2" s="25"/>
      <c r="Q2" s="25"/>
      <c r="R2" s="25"/>
    </row>
    <row r="3" spans="1:18" x14ac:dyDescent="0.25">
      <c r="B3" s="28">
        <f>C3/1.2</f>
        <v>430.55555555555566</v>
      </c>
      <c r="C3" s="28">
        <f>D3/1.2</f>
        <v>516.66666666666674</v>
      </c>
      <c r="D3" s="25">
        <v>620</v>
      </c>
      <c r="E3" s="25">
        <v>3500000</v>
      </c>
      <c r="F3" s="25">
        <f t="shared" ref="F3:F6" si="0">E3/B3</f>
        <v>8129.0322580645143</v>
      </c>
      <c r="G3" s="26">
        <f t="shared" ref="G3:G14" si="1">E3/C3</f>
        <v>6774.1935483870957</v>
      </c>
      <c r="H3">
        <f t="shared" ref="H3:H7" si="2">E3/D3</f>
        <v>5645.1612903225805</v>
      </c>
      <c r="L3" s="27"/>
      <c r="M3" s="27"/>
      <c r="N3" s="27">
        <f t="shared" ref="N3:N10" si="3">L3+M3</f>
        <v>0</v>
      </c>
      <c r="O3" s="25">
        <f t="shared" ref="O3:O10" si="4">N3*1.1</f>
        <v>0</v>
      </c>
      <c r="P3" s="25"/>
      <c r="Q3" s="25"/>
      <c r="R3" s="25"/>
    </row>
    <row r="4" spans="1:18" x14ac:dyDescent="0.25">
      <c r="B4" s="28">
        <v>430</v>
      </c>
      <c r="C4">
        <f>B4*1.2</f>
        <v>516</v>
      </c>
      <c r="D4" s="25">
        <f>C4*1.2</f>
        <v>619.19999999999993</v>
      </c>
      <c r="E4" s="25">
        <v>2800000</v>
      </c>
      <c r="F4" s="25">
        <f t="shared" si="0"/>
        <v>6511.6279069767443</v>
      </c>
      <c r="G4" s="26">
        <f t="shared" si="1"/>
        <v>5426.3565891472872</v>
      </c>
      <c r="H4">
        <f t="shared" si="2"/>
        <v>4521.9638242894061</v>
      </c>
      <c r="L4" s="27"/>
      <c r="M4" s="27"/>
      <c r="N4" s="27">
        <f t="shared" si="3"/>
        <v>0</v>
      </c>
      <c r="O4" s="25">
        <f t="shared" si="4"/>
        <v>0</v>
      </c>
      <c r="P4" s="25"/>
      <c r="Q4" s="25"/>
      <c r="R4" s="25"/>
    </row>
    <row r="5" spans="1:18" x14ac:dyDescent="0.25">
      <c r="B5" s="28"/>
      <c r="C5">
        <f>D5/1.2</f>
        <v>462.5</v>
      </c>
      <c r="D5" s="25">
        <v>555</v>
      </c>
      <c r="E5" s="25">
        <v>2800000</v>
      </c>
      <c r="F5" s="25" t="e">
        <f t="shared" si="0"/>
        <v>#DIV/0!</v>
      </c>
      <c r="G5" s="26">
        <f t="shared" si="1"/>
        <v>6054.0540540540542</v>
      </c>
      <c r="H5">
        <f t="shared" si="2"/>
        <v>5045.0450450450453</v>
      </c>
      <c r="L5" s="27"/>
      <c r="M5" s="27"/>
      <c r="N5" s="27">
        <f t="shared" si="3"/>
        <v>0</v>
      </c>
      <c r="O5" s="25">
        <f t="shared" si="4"/>
        <v>0</v>
      </c>
      <c r="P5" s="25"/>
      <c r="Q5" s="25"/>
      <c r="R5" s="25"/>
    </row>
    <row r="6" spans="1:18" x14ac:dyDescent="0.25">
      <c r="B6">
        <v>605</v>
      </c>
      <c r="C6">
        <f>B6*1.2</f>
        <v>726</v>
      </c>
      <c r="D6" s="25">
        <f>C6*1.2</f>
        <v>871.19999999999993</v>
      </c>
      <c r="E6" s="25">
        <v>2541000</v>
      </c>
      <c r="F6" s="25">
        <f t="shared" si="0"/>
        <v>4200</v>
      </c>
      <c r="G6" s="36">
        <f t="shared" si="1"/>
        <v>3500</v>
      </c>
      <c r="H6">
        <f t="shared" si="2"/>
        <v>2916.666666666667</v>
      </c>
      <c r="L6" s="25"/>
      <c r="M6" s="25"/>
      <c r="N6" s="27">
        <f t="shared" si="3"/>
        <v>0</v>
      </c>
      <c r="O6" s="25">
        <f t="shared" si="4"/>
        <v>0</v>
      </c>
      <c r="P6" s="25"/>
      <c r="Q6" s="25"/>
      <c r="R6" s="25"/>
    </row>
    <row r="7" spans="1:18" x14ac:dyDescent="0.25">
      <c r="B7">
        <v>731</v>
      </c>
      <c r="C7">
        <f t="shared" ref="C7:D7" si="5">B7*1.2</f>
        <v>877.19999999999993</v>
      </c>
      <c r="D7" s="25">
        <f t="shared" si="5"/>
        <v>1052.6399999999999</v>
      </c>
      <c r="E7" s="25">
        <v>3700000</v>
      </c>
      <c r="F7" s="25">
        <f t="shared" ref="F7:F10" si="6">ROUND((E7/B7),0)</f>
        <v>5062</v>
      </c>
      <c r="G7" s="36">
        <f t="shared" si="1"/>
        <v>4217.9662562699505</v>
      </c>
      <c r="H7">
        <f t="shared" si="2"/>
        <v>3514.9718802249586</v>
      </c>
      <c r="L7" s="25"/>
      <c r="M7" s="25"/>
      <c r="N7" s="27">
        <f t="shared" si="3"/>
        <v>0</v>
      </c>
      <c r="O7" s="25">
        <f t="shared" si="4"/>
        <v>0</v>
      </c>
      <c r="P7" s="25"/>
      <c r="Q7" s="25"/>
      <c r="R7" s="25"/>
    </row>
    <row r="8" spans="1:18" x14ac:dyDescent="0.25">
      <c r="B8" s="28">
        <v>810</v>
      </c>
      <c r="C8">
        <f t="shared" ref="C8:D8" si="7">B8*1.2</f>
        <v>972</v>
      </c>
      <c r="D8" s="25">
        <f t="shared" si="7"/>
        <v>1166.3999999999999</v>
      </c>
      <c r="E8" s="25">
        <v>3402000</v>
      </c>
      <c r="F8" s="25">
        <f t="shared" si="6"/>
        <v>4200</v>
      </c>
      <c r="G8" s="26">
        <f t="shared" si="1"/>
        <v>3500</v>
      </c>
      <c r="H8">
        <f t="shared" ref="H8:H10" si="8">F8/D8</f>
        <v>3.6008230452674903</v>
      </c>
      <c r="L8" s="25"/>
      <c r="M8" s="25"/>
      <c r="N8" s="27">
        <f t="shared" si="3"/>
        <v>0</v>
      </c>
      <c r="O8" s="25">
        <f t="shared" si="4"/>
        <v>0</v>
      </c>
      <c r="P8" s="25"/>
      <c r="Q8" s="25"/>
      <c r="R8" s="25"/>
    </row>
    <row r="9" spans="1:18" x14ac:dyDescent="0.25">
      <c r="B9" s="28">
        <v>605</v>
      </c>
      <c r="C9">
        <f t="shared" ref="C9:D9" si="9">B9*1.2</f>
        <v>726</v>
      </c>
      <c r="D9" s="25">
        <f t="shared" si="9"/>
        <v>871.19999999999993</v>
      </c>
      <c r="E9" s="25">
        <v>2541000</v>
      </c>
      <c r="F9" s="25">
        <f t="shared" si="6"/>
        <v>4200</v>
      </c>
      <c r="G9" s="26">
        <f t="shared" si="1"/>
        <v>3500</v>
      </c>
      <c r="H9">
        <f t="shared" si="8"/>
        <v>4.8209366391184574</v>
      </c>
      <c r="L9" s="25"/>
      <c r="M9" s="25"/>
      <c r="N9" s="27">
        <f t="shared" si="3"/>
        <v>0</v>
      </c>
      <c r="O9" s="25">
        <f t="shared" si="4"/>
        <v>0</v>
      </c>
      <c r="P9" s="25"/>
      <c r="Q9" s="25"/>
      <c r="R9" s="25"/>
    </row>
    <row r="10" spans="1:18" x14ac:dyDescent="0.25">
      <c r="B10" s="28">
        <v>540</v>
      </c>
      <c r="C10">
        <f t="shared" ref="C10:D10" si="10">B10*1.2</f>
        <v>648</v>
      </c>
      <c r="D10" s="25">
        <f t="shared" si="10"/>
        <v>777.6</v>
      </c>
      <c r="E10" s="25">
        <v>2268000</v>
      </c>
      <c r="F10" s="25">
        <f t="shared" si="6"/>
        <v>4200</v>
      </c>
      <c r="G10" s="26">
        <f t="shared" si="1"/>
        <v>3500</v>
      </c>
      <c r="H10">
        <f t="shared" si="8"/>
        <v>5.4012345679012341</v>
      </c>
      <c r="L10" s="25"/>
      <c r="M10" s="25"/>
      <c r="N10" s="27">
        <f t="shared" si="3"/>
        <v>0</v>
      </c>
      <c r="O10" s="25">
        <f t="shared" si="4"/>
        <v>0</v>
      </c>
      <c r="P10" s="25"/>
      <c r="Q10" s="25"/>
      <c r="R10" s="25"/>
    </row>
    <row r="11" spans="1:18" x14ac:dyDescent="0.25">
      <c r="C11">
        <f t="shared" ref="C11:D11" si="11">B11*1.2</f>
        <v>0</v>
      </c>
      <c r="D11" s="25">
        <f t="shared" si="11"/>
        <v>0</v>
      </c>
      <c r="G11" s="26" t="e">
        <f t="shared" si="1"/>
        <v>#DIV/0!</v>
      </c>
    </row>
    <row r="12" spans="1:18" x14ac:dyDescent="0.25">
      <c r="C12">
        <f t="shared" ref="C12:D12" si="12">B12*1.2</f>
        <v>0</v>
      </c>
      <c r="D12" s="25">
        <f t="shared" si="12"/>
        <v>0</v>
      </c>
      <c r="G12" s="26" t="e">
        <f t="shared" si="1"/>
        <v>#DIV/0!</v>
      </c>
    </row>
    <row r="13" spans="1:18" x14ac:dyDescent="0.25">
      <c r="C13">
        <f t="shared" ref="C13:D13" si="13">B13*1.2</f>
        <v>0</v>
      </c>
      <c r="D13" s="25">
        <f t="shared" si="13"/>
        <v>0</v>
      </c>
      <c r="G13" s="26" t="e">
        <f t="shared" si="1"/>
        <v>#DIV/0!</v>
      </c>
    </row>
    <row r="14" spans="1:18" x14ac:dyDescent="0.25">
      <c r="G14" s="26" t="e">
        <f t="shared" si="1"/>
        <v>#DIV/0!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CAF63-7767-445C-929D-A6F89A2F1E79}">
  <dimension ref="N57:O57"/>
  <sheetViews>
    <sheetView topLeftCell="A28" zoomScale="160" zoomScaleNormal="160" workbookViewId="0">
      <selection activeCell="O54" sqref="O54"/>
    </sheetView>
  </sheetViews>
  <sheetFormatPr defaultRowHeight="15" x14ac:dyDescent="0.25"/>
  <sheetData>
    <row r="57" spans="14:15" x14ac:dyDescent="0.25">
      <c r="N57" t="s">
        <v>27</v>
      </c>
      <c r="O57">
        <v>2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85778-04D1-4B15-B879-803A53A3B15A}">
  <dimension ref="A1"/>
  <sheetViews>
    <sheetView topLeftCell="A301" workbookViewId="0">
      <selection activeCell="A313" sqref="A313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20-20</vt:lpstr>
      <vt:lpstr>Area</vt:lpstr>
      <vt:lpstr>rate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2025-03-07T05:06:06Z</dcterms:modified>
</cp:coreProperties>
</file>