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0" documentId="13_ncr:1_{5F8A8107-0C3A-4100-9F94-D5FEE660EB7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6" i="1" l="1"/>
  <c r="H36" i="1"/>
  <c r="G36" i="1"/>
  <c r="B36" i="1"/>
  <c r="C36" i="1"/>
  <c r="B32" i="1" l="1"/>
  <c r="H35" i="1"/>
  <c r="G35" i="1"/>
  <c r="G34" i="1"/>
  <c r="B35" i="1"/>
  <c r="H34" i="1"/>
  <c r="C34" i="1"/>
  <c r="C6" i="1" l="1"/>
  <c r="B6" i="1"/>
  <c r="J21" i="1"/>
  <c r="G33" i="1"/>
  <c r="H33" i="1"/>
  <c r="C33" i="1"/>
  <c r="B33" i="1"/>
  <c r="B31" i="1"/>
  <c r="C31" i="1"/>
  <c r="C15" i="1"/>
  <c r="C9" i="1"/>
  <c r="C4" i="1"/>
  <c r="C5" i="1" s="1"/>
  <c r="B15" i="1"/>
  <c r="B9" i="1"/>
  <c r="B4" i="1"/>
  <c r="B5" i="1" s="1"/>
  <c r="B10" i="1" l="1"/>
  <c r="B11" i="1" s="1"/>
  <c r="B12" i="1" s="1"/>
  <c r="B16" i="1" s="1"/>
  <c r="C10" i="1"/>
  <c r="C11" i="1" s="1"/>
  <c r="C12" i="1" s="1"/>
  <c r="C16" i="1" s="1"/>
  <c r="C19" i="1" s="1"/>
  <c r="D16" i="1" l="1"/>
  <c r="D19" i="1" s="1"/>
  <c r="B19" i="1"/>
  <c r="B22" i="1"/>
  <c r="C20" i="1"/>
  <c r="C18" i="1"/>
  <c r="C17" i="1"/>
  <c r="B20" i="1"/>
  <c r="B17" i="1"/>
  <c r="B18" i="1"/>
  <c r="D17" i="1" l="1"/>
  <c r="G6" i="1"/>
  <c r="F7" i="1"/>
  <c r="G7" i="1" s="1"/>
  <c r="I13" i="1"/>
  <c r="G14" i="1"/>
  <c r="I14" i="1" s="1"/>
  <c r="G31" i="1"/>
  <c r="C30" i="1"/>
  <c r="H30" i="1" s="1"/>
  <c r="C32" i="1"/>
  <c r="H32" i="1" s="1"/>
  <c r="B29" i="1"/>
  <c r="C29" i="1"/>
  <c r="G30" i="1"/>
  <c r="G32" i="1" l="1"/>
  <c r="H31" i="1"/>
  <c r="G29" i="1"/>
  <c r="H29" i="1" l="1"/>
  <c r="H3" i="1" l="1"/>
  <c r="J29" i="1" l="1"/>
  <c r="J32" i="1"/>
  <c r="J31" i="1"/>
</calcChain>
</file>

<file path=xl/sharedStrings.xml><?xml version="1.0" encoding="utf-8"?>
<sst xmlns="http://schemas.openxmlformats.org/spreadsheetml/2006/main" count="36" uniqueCount="34">
  <si>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</si>
  <si>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</si>
  <si>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</si>
  <si>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</si>
  <si>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</si>
  <si>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</si>
  <si>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</si>
  <si>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</si>
  <si>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>IGR</t>
  </si>
  <si>
    <t>Area</t>
  </si>
  <si>
    <t>Flat No.</t>
  </si>
  <si>
    <t>Measurement Carpet</t>
  </si>
  <si>
    <t>Agreement Carpet Area</t>
  </si>
  <si>
    <t>Built up</t>
  </si>
  <si>
    <t>Approx.</t>
  </si>
  <si>
    <t>FB</t>
  </si>
  <si>
    <t>DB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</si>
  <si>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</si>
  <si>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</si>
  <si>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</si>
  <si>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</si>
  <si>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</si>
  <si>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</si>
  <si>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</si>
  <si>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</si>
  <si>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</si>
  <si>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</si>
  <si>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</si>
  <si>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</si>
  <si>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</si>
  <si>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</si>
  <si>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Distress Value</t>
  </si>
  <si>
    <t xml:space="preserve">Flat No. 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</si>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</sst>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2" borderId="1" xfId="0" applyFill="1" applyBorder="1"/>
    <xf numFmtId="43" fontId="0" fillId="2" borderId="1" xfId="0" applyNumberFormat="1" applyFill="1" applyBorder="1"/>
    <xf numFmtId="0" fontId="7" fillId="2" borderId="1" xfId="0" applyFont="1" applyFill="1" applyBorder="1"/>
    <xf numFmtId="43" fontId="7" fillId="2" borderId="1" xfId="0" applyNumberFormat="1" applyFont="1" applyFill="1" applyBorder="1"/>
    <xf numFmtId="0" fontId="7" fillId="2" borderId="0" xfId="0" applyFont="1" applyFill="1"/>
    <xf numFmtId="0" fontId="6" fillId="2" borderId="1" xfId="0" applyFont="1" applyFill="1" applyBorder="1"/>
    <xf numFmtId="43" fontId="6" fillId="2" borderId="1" xfId="0" applyNumberFormat="1" applyFont="1" applyFill="1" applyBorder="1"/>
    <xf numFmtId="43" fontId="6" fillId="0" borderId="0" xfId="0" applyNumberFormat="1" applyFont="1"/>
    <xf numFmtId="0" fontId="3" fillId="0" borderId="0" xfId="1" applyNumberFormat="1" applyFont="1" applyBorder="1"/>
    <xf numFmtId="43" fontId="3" fillId="0" borderId="0" xfId="0" applyNumberFormat="1" applyFont="1"/>
    <xf numFmtId="10" fontId="4" fillId="0" borderId="0" xfId="0" applyNumberFormat="1" applyFont="1"/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 wrapText="1"/>
    </xf>
    <xf numFmtId="0" fontId="13" fillId="3" borderId="1" xfId="0" applyFont="1" applyFill="1" applyBorder="1" applyAlignment="1">
      <alignment horizontal="left" vertical="center"/>
    </xf>
    <xf numFmtId="43" fontId="12" fillId="3" borderId="1" xfId="0" applyNumberFormat="1" applyFont="1" applyFill="1" applyBorder="1" applyAlignment="1">
      <alignment horizontal="left" vertical="top"/>
    </xf>
    <xf numFmtId="43" fontId="13" fillId="3" borderId="1" xfId="0" applyNumberFormat="1" applyFont="1" applyFill="1" applyBorder="1" applyAlignment="1">
      <alignment horizontal="left" vertical="top"/>
    </xf>
    <xf numFmtId="0" fontId="12" fillId="0" borderId="1" xfId="0" applyFont="1" applyBorder="1" applyAlignment="1">
      <alignment horizontal="left"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219075</xdr:colOff>
      <xdr:row>41</xdr:row>
      <xdr:rowOff>143985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573340-29C3-5F70-694B-C81B2B801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63075" cy="7954485"/>
        </a:xfrm>
        <a:prstGeom prst="rect">
          <a:avLst/>
        </a:prstGeom>
      </xdr:spPr>
    </xdr:pic>
    <xdr:clientData/>
  </xdr:twoCellAnchor>
  <xdr:twoCellAnchor editAs="oneCell">
    <xdr:from>
      <xdr:col>16</xdr:col>
      <xdr:colOff>400050</xdr:colOff>
      <xdr:row>0</xdr:row>
      <xdr:rowOff>0</xdr:rowOff>
    </xdr:from>
    <xdr:to>
      <xdr:col>31</xdr:col>
      <xdr:colOff>361950</xdr:colOff>
      <xdr:row>41</xdr:row>
      <xdr:rowOff>153511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BC008B-5D5E-98CC-6AD3-3D9F8802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3650" y="0"/>
          <a:ext cx="9105900" cy="7964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14</xdr:col>
      <xdr:colOff>399999</xdr:colOff>
      <xdr:row>40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A5735D-41CD-2B0F-1C00-1452F6657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8934398" cy="768667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26</xdr:col>
      <xdr:colOff>315135</xdr:colOff>
      <xdr:row>42</xdr:row>
      <xdr:rowOff>144012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0F3CF8-B91B-4418-A5D6-02661441C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0"/>
          <a:ext cx="5801535" cy="8145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1"/>
  <sheetViews>
    <sheetView tabSelected="1" zoomScaleNormal="100" workbookViewId="0">
      <selection activeCell="G21" sqref="G21"/>
    </sheetView>
  </sheetViews>
  <sheetFormatPr defaultRowHeight="15" x14ac:dyDescent="0.25"/>
  <cols>
    <col min="1" max="1" width="21.7109375" style="10" bestFit="1" customWidth="1"/>
    <col min="2" max="2" width="18.140625" style="10" bestFit="1" customWidth="1"/>
    <col min="3" max="3" width="15.5703125" style="10" bestFit="1" customWidth="1"/>
    <col min="4" max="4" width="18.28515625" style="10" bestFit="1" customWidth="1"/>
    <col min="5" max="5" width="18.28515625" style="10" customWidth="1"/>
    <col min="6" max="6" width="21.7109375" style="10" bestFit="1" customWidth="1"/>
    <col min="7" max="7" width="18.85546875" style="10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28.42578125" bestFit="1" customWidth="1"/>
    <col min="13" max="14" width="14.28515625" bestFit="1" customWidth="1"/>
    <col min="15" max="15" width="11.5703125" bestFit="1" customWidth="1"/>
  </cols>
  <sheetData>
    <row r="1" spans="1:15" ht="15.75" x14ac:dyDescent="0.25">
      <c r="A1" s="71" t="s">
        <v>32</v>
      </c>
      <c r="B1" s="69">
        <v>203</v>
      </c>
      <c r="C1" s="69">
        <v>204</v>
      </c>
      <c r="D1" s="10" t="s">
        <v>33</v>
      </c>
      <c r="F1" s="29"/>
      <c r="G1" s="20"/>
      <c r="H1" s="2"/>
      <c r="I1" s="3"/>
      <c r="L1" s="1"/>
      <c r="M1" s="2"/>
      <c r="N1" s="2"/>
      <c r="O1" s="3"/>
    </row>
    <row r="2" spans="1:15" ht="16.5" x14ac:dyDescent="0.3">
      <c r="A2" s="66" t="s">
        <v>17</v>
      </c>
      <c r="B2" s="70">
        <v>2025</v>
      </c>
      <c r="C2" s="70">
        <v>2025</v>
      </c>
      <c r="D2" s="22"/>
      <c r="F2" s="10" t="s">
        <v>1</v>
      </c>
      <c r="I2" s="5"/>
      <c r="L2" s="4"/>
      <c r="O2" s="5"/>
    </row>
    <row r="3" spans="1:15" ht="16.5" x14ac:dyDescent="0.3">
      <c r="A3" s="66" t="s">
        <v>18</v>
      </c>
      <c r="B3" s="70">
        <v>2010</v>
      </c>
      <c r="C3" s="70">
        <v>2010</v>
      </c>
      <c r="D3" s="19"/>
      <c r="E3" s="14" t="s">
        <v>14</v>
      </c>
      <c r="F3" s="40">
        <v>2010</v>
      </c>
      <c r="G3" s="30">
        <v>2025</v>
      </c>
      <c r="H3" s="41">
        <f>G3-F3</f>
        <v>15</v>
      </c>
      <c r="M3" s="63"/>
      <c r="N3" s="6"/>
      <c r="O3" s="5"/>
    </row>
    <row r="4" spans="1:15" ht="16.5" x14ac:dyDescent="0.3">
      <c r="A4" s="67" t="s">
        <v>19</v>
      </c>
      <c r="B4" s="70">
        <f>B2-B3</f>
        <v>15</v>
      </c>
      <c r="C4" s="70">
        <f>C2-C3</f>
        <v>15</v>
      </c>
      <c r="D4" s="33"/>
      <c r="E4" s="42"/>
      <c r="F4" s="43"/>
      <c r="H4" s="41"/>
      <c r="L4" s="25"/>
      <c r="M4" s="63"/>
      <c r="N4" s="6"/>
      <c r="O4" s="5"/>
    </row>
    <row r="5" spans="1:15" ht="16.5" x14ac:dyDescent="0.3">
      <c r="A5" s="66"/>
      <c r="B5" s="70">
        <f>B4-60</f>
        <v>-45</v>
      </c>
      <c r="C5" s="70">
        <f>C4-60</f>
        <v>-45</v>
      </c>
      <c r="D5" s="33"/>
      <c r="E5" s="48" t="s">
        <v>10</v>
      </c>
      <c r="F5" s="48" t="s">
        <v>12</v>
      </c>
      <c r="G5" s="30" t="s">
        <v>13</v>
      </c>
      <c r="H5" s="49"/>
      <c r="I5" s="7"/>
      <c r="M5" s="63"/>
      <c r="N5" s="6"/>
      <c r="O5" s="5"/>
    </row>
    <row r="6" spans="1:15" ht="16.5" x14ac:dyDescent="0.3">
      <c r="A6" s="66" t="s">
        <v>20</v>
      </c>
      <c r="B6" s="70">
        <f>797*2500</f>
        <v>1992500</v>
      </c>
      <c r="C6" s="70">
        <f>562*2500</f>
        <v>1405000</v>
      </c>
      <c r="D6" s="33"/>
      <c r="E6" s="48">
        <v>203</v>
      </c>
      <c r="F6" s="7">
        <v>664</v>
      </c>
      <c r="G6" s="48">
        <f>F6*1.2</f>
        <v>796.8</v>
      </c>
      <c r="H6" s="49"/>
      <c r="I6" s="11"/>
      <c r="J6" s="11"/>
      <c r="M6" s="63"/>
      <c r="N6" s="6"/>
      <c r="O6" s="5"/>
    </row>
    <row r="7" spans="1:15" ht="16.5" x14ac:dyDescent="0.3">
      <c r="A7" s="66" t="s">
        <v>21</v>
      </c>
      <c r="B7" s="70"/>
      <c r="C7" s="70"/>
      <c r="D7" s="34"/>
      <c r="E7" s="50">
        <v>204</v>
      </c>
      <c r="F7" s="48">
        <f>43.49*10.764</f>
        <v>468.12635999999998</v>
      </c>
      <c r="G7" s="48">
        <f>F7*1.2</f>
        <v>561.75163199999997</v>
      </c>
      <c r="H7" s="7"/>
      <c r="I7" s="11"/>
      <c r="J7" s="11"/>
      <c r="M7" s="64"/>
      <c r="N7" s="27"/>
      <c r="O7" s="5"/>
    </row>
    <row r="8" spans="1:15" ht="16.5" x14ac:dyDescent="0.3">
      <c r="A8" s="66"/>
      <c r="B8" s="70"/>
      <c r="C8" s="70"/>
      <c r="D8" s="35"/>
      <c r="E8" s="51"/>
      <c r="F8" s="48"/>
      <c r="G8" s="14"/>
      <c r="H8" s="7"/>
      <c r="I8" s="11"/>
      <c r="J8" s="11"/>
      <c r="M8" s="26"/>
      <c r="N8" s="27"/>
      <c r="O8" s="5"/>
    </row>
    <row r="9" spans="1:15" ht="16.5" x14ac:dyDescent="0.3">
      <c r="A9" s="66" t="s">
        <v>22</v>
      </c>
      <c r="B9" s="70">
        <f>100-10</f>
        <v>90</v>
      </c>
      <c r="C9" s="70">
        <f>100-10</f>
        <v>90</v>
      </c>
      <c r="D9" s="34"/>
      <c r="E9" s="50"/>
      <c r="F9" s="48"/>
      <c r="G9" s="44"/>
      <c r="H9" s="38"/>
      <c r="I9" s="11"/>
      <c r="J9" s="11"/>
      <c r="K9" s="9"/>
      <c r="L9" s="9"/>
      <c r="M9" s="8"/>
      <c r="N9" s="27"/>
      <c r="O9" s="5"/>
    </row>
    <row r="10" spans="1:15" ht="16.5" x14ac:dyDescent="0.3">
      <c r="A10" s="67" t="s">
        <v>23</v>
      </c>
      <c r="B10" s="70">
        <f>B9*B4/60</f>
        <v>22.5</v>
      </c>
      <c r="C10" s="70">
        <f>C9*C4/60</f>
        <v>22.5</v>
      </c>
      <c r="D10" s="34"/>
      <c r="E10" s="50"/>
      <c r="F10" s="48"/>
      <c r="G10" s="30"/>
      <c r="H10" s="38"/>
      <c r="I10" s="11"/>
      <c r="J10" s="11"/>
      <c r="K10" s="9"/>
      <c r="L10" s="9"/>
      <c r="M10" s="8"/>
      <c r="N10" s="27"/>
      <c r="O10" s="5"/>
    </row>
    <row r="11" spans="1:15" ht="16.5" x14ac:dyDescent="0.3">
      <c r="A11" s="66"/>
      <c r="B11" s="70">
        <f>B10%</f>
        <v>0.22500000000000001</v>
      </c>
      <c r="C11" s="70">
        <f>C10%</f>
        <v>0.22500000000000001</v>
      </c>
      <c r="D11" s="36"/>
      <c r="E11" s="52"/>
      <c r="F11" s="53"/>
      <c r="G11" s="14"/>
      <c r="H11" s="38"/>
      <c r="I11" s="11"/>
      <c r="J11" s="11"/>
      <c r="K11" s="9"/>
      <c r="L11" s="9"/>
      <c r="M11" s="8"/>
      <c r="N11" s="28"/>
      <c r="O11" s="5"/>
    </row>
    <row r="12" spans="1:15" ht="16.5" x14ac:dyDescent="0.3">
      <c r="A12" s="66" t="s">
        <v>24</v>
      </c>
      <c r="B12" s="70">
        <f>ROUND((B6*B11),0)</f>
        <v>448313</v>
      </c>
      <c r="C12" s="70">
        <f>ROUND((C6*C11),0)</f>
        <v>316125</v>
      </c>
      <c r="D12" s="37"/>
      <c r="E12" s="50" t="s">
        <v>10</v>
      </c>
      <c r="F12" s="32" t="s">
        <v>11</v>
      </c>
      <c r="G12" s="14" t="s">
        <v>15</v>
      </c>
      <c r="H12" s="38" t="s">
        <v>16</v>
      </c>
      <c r="I12" s="24"/>
      <c r="J12" s="11"/>
      <c r="K12" s="9"/>
      <c r="L12" s="9"/>
      <c r="M12" s="65"/>
      <c r="N12" s="6"/>
      <c r="O12" s="5"/>
    </row>
    <row r="13" spans="1:15" ht="16.5" x14ac:dyDescent="0.3">
      <c r="A13" s="66" t="s">
        <v>9</v>
      </c>
      <c r="B13" s="70">
        <v>664</v>
      </c>
      <c r="C13" s="70">
        <v>468</v>
      </c>
      <c r="D13" s="37"/>
      <c r="E13" s="45">
        <v>203</v>
      </c>
      <c r="F13" s="14">
        <v>628</v>
      </c>
      <c r="G13" s="14">
        <v>76</v>
      </c>
      <c r="H13" s="38">
        <v>0</v>
      </c>
      <c r="I13" s="62">
        <f>G13+F13</f>
        <v>704</v>
      </c>
      <c r="J13" s="11"/>
      <c r="K13" s="9"/>
      <c r="L13" s="9"/>
      <c r="M13" s="46"/>
      <c r="N13" s="6"/>
      <c r="O13" s="5"/>
    </row>
    <row r="14" spans="1:15" ht="16.5" x14ac:dyDescent="0.3">
      <c r="A14" s="66" t="s">
        <v>25</v>
      </c>
      <c r="B14" s="70">
        <v>16200</v>
      </c>
      <c r="C14" s="70">
        <v>16200</v>
      </c>
      <c r="D14" s="33"/>
      <c r="E14" s="14">
        <v>204</v>
      </c>
      <c r="F14" s="14">
        <v>413</v>
      </c>
      <c r="G14" s="14">
        <f>20+28</f>
        <v>48</v>
      </c>
      <c r="H14" s="38">
        <v>16</v>
      </c>
      <c r="I14" s="62">
        <f>H14+G14+F14</f>
        <v>477</v>
      </c>
      <c r="J14" s="11"/>
      <c r="K14" s="9"/>
      <c r="L14" s="9"/>
      <c r="M14" s="46"/>
      <c r="N14" s="6"/>
      <c r="O14" s="5"/>
    </row>
    <row r="15" spans="1:15" ht="16.5" x14ac:dyDescent="0.3">
      <c r="A15" s="66" t="s">
        <v>26</v>
      </c>
      <c r="B15" s="70">
        <f>B14*B13</f>
        <v>10756800</v>
      </c>
      <c r="C15" s="70">
        <f>C14*C13</f>
        <v>7581600</v>
      </c>
      <c r="D15" s="33"/>
      <c r="E15" s="14"/>
      <c r="H15" s="38"/>
      <c r="I15" s="9"/>
      <c r="J15" s="9"/>
      <c r="K15" s="9"/>
      <c r="L15" s="9"/>
      <c r="M15" s="8"/>
      <c r="N15" s="6"/>
      <c r="O15" s="5"/>
    </row>
    <row r="16" spans="1:15" ht="16.5" x14ac:dyDescent="0.3">
      <c r="A16" s="68" t="s">
        <v>27</v>
      </c>
      <c r="B16" s="69">
        <f>B15-B12</f>
        <v>10308487</v>
      </c>
      <c r="C16" s="69">
        <f>C15-C12</f>
        <v>7265475</v>
      </c>
      <c r="D16" s="47">
        <f>C16+B16</f>
        <v>17573962</v>
      </c>
      <c r="E16" s="14"/>
      <c r="F16" s="39"/>
      <c r="G16" s="14"/>
      <c r="H16" s="7"/>
      <c r="I16" s="7"/>
      <c r="M16" s="7"/>
      <c r="N16" s="27"/>
      <c r="O16" s="5"/>
    </row>
    <row r="17" spans="1:15" ht="16.5" x14ac:dyDescent="0.3">
      <c r="A17" s="68" t="s">
        <v>28</v>
      </c>
      <c r="B17" s="69">
        <f>B16*0.9</f>
        <v>9277638.3000000007</v>
      </c>
      <c r="C17" s="69">
        <f>C16*0.9</f>
        <v>6538927.5</v>
      </c>
      <c r="D17" s="47">
        <f>D16*0.9</f>
        <v>15816565.800000001</v>
      </c>
      <c r="E17" s="14"/>
      <c r="F17" s="39"/>
      <c r="G17" s="14"/>
      <c r="H17" s="7"/>
      <c r="I17" s="7"/>
      <c r="L17" s="27"/>
      <c r="M17" s="15"/>
      <c r="N17" s="15"/>
      <c r="O17" s="21"/>
    </row>
    <row r="18" spans="1:15" ht="16.5" hidden="1" x14ac:dyDescent="0.3">
      <c r="A18" s="68" t="s">
        <v>29</v>
      </c>
      <c r="B18" s="69">
        <f>B16*0.8</f>
        <v>8246789.6000000006</v>
      </c>
      <c r="C18" s="69">
        <f>C16*0.8</f>
        <v>5812380</v>
      </c>
      <c r="D18" s="47"/>
      <c r="E18" s="14"/>
      <c r="F18" s="14"/>
      <c r="G18" s="14"/>
      <c r="H18" s="7"/>
      <c r="I18" s="7"/>
      <c r="L18" s="27"/>
      <c r="M18" s="15"/>
      <c r="N18" s="15"/>
      <c r="O18" s="7"/>
    </row>
    <row r="19" spans="1:15" ht="16.5" x14ac:dyDescent="0.3">
      <c r="A19" s="68" t="s">
        <v>31</v>
      </c>
      <c r="B19" s="69">
        <f>B16*0.8</f>
        <v>8246789.6000000006</v>
      </c>
      <c r="C19" s="69">
        <f>C16*0.8</f>
        <v>5812380</v>
      </c>
      <c r="D19" s="47">
        <f>D16*0.8</f>
        <v>14059169.600000001</v>
      </c>
      <c r="E19" s="14"/>
      <c r="F19" s="14"/>
      <c r="G19" s="14"/>
      <c r="H19" s="7"/>
      <c r="I19" s="7"/>
      <c r="L19" s="27"/>
      <c r="M19" s="15"/>
      <c r="N19" s="15"/>
      <c r="O19" s="7"/>
    </row>
    <row r="20" spans="1:15" ht="16.5" x14ac:dyDescent="0.3">
      <c r="A20" s="68" t="s">
        <v>30</v>
      </c>
      <c r="B20" s="69">
        <f>B16*0.03/12</f>
        <v>25771.217499999999</v>
      </c>
      <c r="C20" s="69">
        <f>C16*0.03/12</f>
        <v>18163.6875</v>
      </c>
      <c r="D20" s="47"/>
      <c r="E20" s="14"/>
      <c r="F20" s="14"/>
      <c r="G20" s="14"/>
      <c r="H20" s="7"/>
      <c r="I20" s="7"/>
      <c r="L20" s="27"/>
      <c r="M20" s="15"/>
      <c r="N20" s="15"/>
      <c r="O20" s="7"/>
    </row>
    <row r="21" spans="1:15" ht="16.5" x14ac:dyDescent="0.3">
      <c r="A21" s="17"/>
      <c r="B21" s="18"/>
      <c r="C21" s="18"/>
      <c r="D21" s="47"/>
      <c r="E21" s="14"/>
      <c r="F21" s="14"/>
      <c r="G21" s="14"/>
      <c r="H21" s="7"/>
      <c r="I21" s="7">
        <v>18000</v>
      </c>
      <c r="J21" s="7">
        <f>I21/0.03*12</f>
        <v>7200000</v>
      </c>
      <c r="L21" s="27"/>
      <c r="M21" s="15"/>
      <c r="N21" s="15"/>
      <c r="O21" s="7"/>
    </row>
    <row r="22" spans="1:15" ht="20.25" x14ac:dyDescent="0.3">
      <c r="A22" s="17"/>
      <c r="B22" s="19">
        <f>B16/664</f>
        <v>15524.829819277109</v>
      </c>
      <c r="C22" s="19"/>
      <c r="D22" s="33"/>
      <c r="E22" s="54"/>
      <c r="F22" s="14"/>
      <c r="G22" s="54"/>
      <c r="I22" s="7"/>
      <c r="K22" s="7"/>
    </row>
    <row r="23" spans="1:15" ht="16.5" x14ac:dyDescent="0.3">
      <c r="A23" s="17"/>
      <c r="B23" s="31"/>
      <c r="C23" s="19"/>
      <c r="D23" s="19"/>
      <c r="E23" s="14"/>
    </row>
    <row r="24" spans="1:15" x14ac:dyDescent="0.25">
      <c r="B24" s="14"/>
      <c r="C24" s="14"/>
    </row>
    <row r="25" spans="1:15" x14ac:dyDescent="0.25">
      <c r="B25" s="14"/>
      <c r="C25" s="14"/>
      <c r="F25" s="14"/>
    </row>
    <row r="27" spans="1:15" x14ac:dyDescent="0.25">
      <c r="D27" s="10" t="s">
        <v>2</v>
      </c>
    </row>
    <row r="28" spans="1:15" x14ac:dyDescent="0.25">
      <c r="B28" s="23" t="s">
        <v>3</v>
      </c>
      <c r="C28" s="23" t="s">
        <v>13</v>
      </c>
      <c r="D28" s="23" t="s">
        <v>7</v>
      </c>
      <c r="E28" s="23"/>
      <c r="F28" s="23" t="s">
        <v>0</v>
      </c>
      <c r="G28" s="23" t="s">
        <v>4</v>
      </c>
      <c r="H28" s="12" t="s">
        <v>5</v>
      </c>
      <c r="I28" s="12" t="s">
        <v>6</v>
      </c>
      <c r="J28" s="12"/>
    </row>
    <row r="29" spans="1:15" ht="17.25" x14ac:dyDescent="0.3">
      <c r="A29" s="10" t="s">
        <v>8</v>
      </c>
      <c r="B29" s="57">
        <f>C29/1.2</f>
        <v>383.46749999999997</v>
      </c>
      <c r="C29" s="57">
        <f>42.75*10.764</f>
        <v>460.16099999999994</v>
      </c>
      <c r="D29" s="57"/>
      <c r="E29" s="57"/>
      <c r="F29" s="57">
        <v>6500000</v>
      </c>
      <c r="G29" s="58">
        <f>F29/B29</f>
        <v>16950.589032968895</v>
      </c>
      <c r="H29" s="56">
        <f>F29/C29</f>
        <v>14125.490860807415</v>
      </c>
      <c r="I29" s="12"/>
      <c r="J29" s="12">
        <f>B15/G29</f>
        <v>634.59741599999995</v>
      </c>
      <c r="K29" s="16"/>
    </row>
    <row r="30" spans="1:15" x14ac:dyDescent="0.25">
      <c r="B30" s="55">
        <v>500</v>
      </c>
      <c r="C30" s="57">
        <f>B30*1.2</f>
        <v>600</v>
      </c>
      <c r="D30" s="55"/>
      <c r="E30" s="55"/>
      <c r="F30" s="56">
        <v>9000000</v>
      </c>
      <c r="G30" s="58">
        <f>F30/B30</f>
        <v>18000</v>
      </c>
      <c r="H30" s="56">
        <f>F30/C30</f>
        <v>15000</v>
      </c>
      <c r="I30" s="13"/>
      <c r="J30" s="12"/>
    </row>
    <row r="31" spans="1:15" x14ac:dyDescent="0.25">
      <c r="B31" s="59">
        <f>C31/1.2</f>
        <v>625</v>
      </c>
      <c r="C31" s="57">
        <f>D31/1.2</f>
        <v>750</v>
      </c>
      <c r="D31" s="59">
        <v>900</v>
      </c>
      <c r="E31" s="59"/>
      <c r="F31" s="59">
        <v>12500000</v>
      </c>
      <c r="G31" s="58">
        <f>F31/B31</f>
        <v>20000</v>
      </c>
      <c r="H31" s="56">
        <f>F31/C31</f>
        <v>16666.666666666668</v>
      </c>
      <c r="J31" s="12">
        <f>B15/G31</f>
        <v>537.84</v>
      </c>
    </row>
    <row r="32" spans="1:15" x14ac:dyDescent="0.25">
      <c r="B32" s="55">
        <f>107.84*10.764+14.2*10.764</f>
        <v>1313.6385599999999</v>
      </c>
      <c r="C32" s="57">
        <f>B32*1.1</f>
        <v>1445.002416</v>
      </c>
      <c r="D32" s="60"/>
      <c r="E32" s="61"/>
      <c r="F32" s="57">
        <v>14500000</v>
      </c>
      <c r="G32" s="58">
        <f>F32/B32</f>
        <v>11038.043828433296</v>
      </c>
      <c r="H32" s="56">
        <f>F32/C32</f>
        <v>10034.585298575723</v>
      </c>
      <c r="I32" s="13"/>
      <c r="J32" s="12">
        <f>B15/G32</f>
        <v>974.52050084193093</v>
      </c>
    </row>
    <row r="33" spans="1:10" x14ac:dyDescent="0.25">
      <c r="B33" s="23">
        <f>53.71*10.764</f>
        <v>578.13443999999993</v>
      </c>
      <c r="C33" s="57">
        <f>B33*1.1</f>
        <v>635.94788399999993</v>
      </c>
      <c r="D33" s="23"/>
      <c r="E33" s="31"/>
      <c r="F33" s="23">
        <v>12000000</v>
      </c>
      <c r="G33" s="31">
        <f>F33/B33</f>
        <v>20756.417832502768</v>
      </c>
      <c r="H33" s="12">
        <f>F33/C33</f>
        <v>18869.470756820698</v>
      </c>
      <c r="I33" s="13"/>
      <c r="J33" s="12"/>
    </row>
    <row r="34" spans="1:10" x14ac:dyDescent="0.25">
      <c r="B34" s="23">
        <v>410</v>
      </c>
      <c r="C34" s="23">
        <f>B34*1.2</f>
        <v>492</v>
      </c>
      <c r="D34" s="23"/>
      <c r="E34" s="31"/>
      <c r="F34" s="23">
        <v>9500000</v>
      </c>
      <c r="G34" s="31">
        <f>F34/B34</f>
        <v>23170.731707317074</v>
      </c>
      <c r="H34" s="12">
        <f>F34/C34</f>
        <v>19308.943089430893</v>
      </c>
      <c r="I34" s="12"/>
      <c r="J34" s="12"/>
    </row>
    <row r="35" spans="1:10" ht="15.75" x14ac:dyDescent="0.25">
      <c r="A35" s="32"/>
      <c r="B35" s="23">
        <f>C35/1.2</f>
        <v>583.33333333333337</v>
      </c>
      <c r="C35" s="23">
        <v>700</v>
      </c>
      <c r="D35" s="23"/>
      <c r="E35" s="31"/>
      <c r="F35" s="23">
        <v>10000000</v>
      </c>
      <c r="G35" s="31">
        <f>F35/B35</f>
        <v>17142.857142857141</v>
      </c>
      <c r="H35" s="12">
        <f>F35/C35</f>
        <v>14285.714285714286</v>
      </c>
      <c r="I35" s="12"/>
      <c r="J35" s="12"/>
    </row>
    <row r="36" spans="1:10" ht="15.75" x14ac:dyDescent="0.25">
      <c r="A36" s="32"/>
      <c r="B36" s="23">
        <f>C36/1.2</f>
        <v>803.6223</v>
      </c>
      <c r="C36" s="23">
        <f>89.59*10.764</f>
        <v>964.34676000000002</v>
      </c>
      <c r="D36" s="23"/>
      <c r="E36" s="23"/>
      <c r="F36" s="23">
        <v>12000000</v>
      </c>
      <c r="G36" s="31">
        <f>F36/B36</f>
        <v>14932.388013622818</v>
      </c>
      <c r="H36" s="12">
        <f>F36/C36</f>
        <v>12443.656678019015</v>
      </c>
      <c r="I36" s="12"/>
      <c r="J36" s="12">
        <f>B14/G36</f>
        <v>1.0848901049999999</v>
      </c>
    </row>
    <row r="37" spans="1:10" ht="15.75" x14ac:dyDescent="0.25">
      <c r="A37" s="32"/>
      <c r="B37" s="23"/>
      <c r="C37" s="23"/>
      <c r="D37" s="23"/>
      <c r="E37" s="23"/>
      <c r="F37" s="23"/>
      <c r="G37" s="23"/>
      <c r="H37" s="12"/>
      <c r="I37" s="12"/>
      <c r="J37" s="12"/>
    </row>
    <row r="38" spans="1:10" ht="15.75" x14ac:dyDescent="0.25">
      <c r="A38" s="32"/>
    </row>
    <row r="39" spans="1:10" ht="15.75" x14ac:dyDescent="0.25">
      <c r="A39" s="32"/>
    </row>
    <row r="40" spans="1:10" ht="15.75" x14ac:dyDescent="0.25">
      <c r="A40" s="32"/>
    </row>
    <row r="41" spans="1:10" ht="15.75" x14ac:dyDescent="0.25">
      <c r="A41" s="32"/>
    </row>
    <row r="61" spans="4:6" x14ac:dyDescent="0.25">
      <c r="D61" s="14"/>
      <c r="E61" s="14"/>
      <c r="F61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zoomScale="96" zoomScaleNormal="96" workbookViewId="0">
      <selection activeCell="Q19" sqref="Q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R1" sqref="R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Q26"/>
  <sheetViews>
    <sheetView workbookViewId="0"/>
  </sheetViews>
  <sheetFormatPr defaultRowHeight="15" x14ac:dyDescent="0.25"/>
  <sheetData>
    <row r="26" spans="17:17" x14ac:dyDescent="0.25">
      <c r="Q26">
        <v>5460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2025-03-12T12:06:51Z</dcterms:modified>
</cp:coreProperties>
</file>