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O10" i="16" l="1"/>
  <c r="O11" i="13"/>
  <c r="V40" i="4"/>
  <c r="V36" i="4"/>
  <c r="F32" i="4"/>
  <c r="Q17" i="4" l="1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<sst xmlns="http://schemas.openxmlformats.org/spreadsheetml/2006/main" count="45" uniqueCount="40">
  <si>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</si>
  <si>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</si>
  <si>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</si>
  <si>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</si>
  <si>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</si>
  <si>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</si>
  <si>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</si>
  <si>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</si>
  <si>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</si>
  <si>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</si>
  <si>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</si>
  <si>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</si>
  <si>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</si>
  <si>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</si>
  <si>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</si>
  <si>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</si>
  <si>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</si>
  <si>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</si>
  <si>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</si>
  <si>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</si>
  <si>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</si>
  <si>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</si>
  <si>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</si>
  <si>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</si>
  <si>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</si>
  <si>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</si>
  <si>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</si>
  <si>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</si>
  <si>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</si>
  <si>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</si>
  <si>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</si>
  <si>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</si>
  <si>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</si>
  <si>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</si>
  <si>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</si>
  <si>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</si>
  <si>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Agree CA</t>
  </si>
  <si>
    <t>CA</t>
  </si>
  <si>
    <t>Cosmos Bank ( Dombivali (East)  - Alpesh Rajnikant Shah &amp; Geeta Alpesh Shah</t>
  </si>
  <si>
    <t>As per 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</si>
</sst>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4" borderId="4" xfId="1" applyNumberFormat="1" applyFont="1" applyFill="1" applyBorder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10</xdr:col>
      <xdr:colOff>429195</xdr:colOff>
      <xdr:row>27</xdr:row>
      <xdr:rowOff>105508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4086795" cy="5249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22</xdr:col>
      <xdr:colOff>201670</xdr:colOff>
      <xdr:row>37</xdr:row>
      <xdr:rowOff>57956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333500"/>
          <a:ext cx="11784070" cy="5772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258742</xdr:colOff>
      <xdr:row>30</xdr:row>
      <xdr:rowOff>162719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1231542" cy="5687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10</xdr:col>
      <xdr:colOff>343458</xdr:colOff>
      <xdr:row>29</xdr:row>
      <xdr:rowOff>181698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4001058" cy="5182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B1" zoomScaleNormal="100" workbookViewId="0">
      <selection activeCell="I9" sqref="I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s="52" customFormat="1" x14ac:dyDescent="0.25">
      <c r="A3" s="50">
        <f t="shared" ref="A3:A8" si="0">N3</f>
        <v>0</v>
      </c>
      <c r="B3" s="50">
        <f t="shared" ref="B3:B8" si="1">Q3</f>
        <v>418</v>
      </c>
      <c r="C3" s="50">
        <f t="shared" ref="C3:C8" si="2">B3*1.2</f>
        <v>501.59999999999997</v>
      </c>
      <c r="D3" s="50">
        <f t="shared" ref="D3:D8" si="3">C3*1.2</f>
        <v>601.91999999999996</v>
      </c>
      <c r="E3" s="51">
        <f t="shared" ref="E3:E8" si="4">R3</f>
        <v>3899000</v>
      </c>
      <c r="F3" s="50">
        <f t="shared" ref="F3:F8" si="5">ROUND((E3/B3),0)</f>
        <v>9328</v>
      </c>
      <c r="G3" s="50">
        <f t="shared" ref="G3:G8" si="6">ROUND((E3/C3),0)</f>
        <v>7773</v>
      </c>
      <c r="H3" s="50">
        <f t="shared" ref="H3:H8" si="7">ROUND((E3/D3),0)</f>
        <v>6478</v>
      </c>
      <c r="I3" s="50" t="e">
        <f>#REF!</f>
        <v>#REF!</v>
      </c>
      <c r="J3" s="50">
        <f t="shared" ref="J3:J8" si="8">S3</f>
        <v>0</v>
      </c>
      <c r="O3" s="52">
        <v>0</v>
      </c>
      <c r="P3" s="52">
        <f t="shared" ref="P3:P8" si="9">O3/1.2</f>
        <v>0</v>
      </c>
      <c r="Q3" s="52">
        <v>418</v>
      </c>
      <c r="R3" s="53">
        <v>3899000</v>
      </c>
    </row>
    <row r="4" spans="1:20" s="52" customFormat="1" x14ac:dyDescent="0.25">
      <c r="A4" s="50">
        <f t="shared" ref="A4:A6" si="10">N4</f>
        <v>0</v>
      </c>
      <c r="B4" s="50">
        <f t="shared" ref="B4:B6" si="11">Q4</f>
        <v>448</v>
      </c>
      <c r="C4" s="50">
        <f t="shared" ref="C4:C6" si="12">B4*1.2</f>
        <v>537.6</v>
      </c>
      <c r="D4" s="50">
        <f t="shared" ref="D4:D6" si="13">C4*1.2</f>
        <v>645.12</v>
      </c>
      <c r="E4" s="51">
        <f t="shared" ref="E4:E6" si="14">R4</f>
        <v>4021300</v>
      </c>
      <c r="F4" s="50">
        <f t="shared" ref="F4:F6" si="15">ROUND((E4/B4),0)</f>
        <v>8976</v>
      </c>
      <c r="G4" s="50">
        <f t="shared" ref="G4:G6" si="16">ROUND((E4/C4),0)</f>
        <v>7480</v>
      </c>
      <c r="H4" s="50">
        <f t="shared" ref="H4:H6" si="17">ROUND((E4/D4),0)</f>
        <v>6233</v>
      </c>
      <c r="I4" s="50" t="e">
        <f>#REF!</f>
        <v>#REF!</v>
      </c>
      <c r="J4" s="50">
        <f t="shared" ref="J4:J6" si="18">S4</f>
        <v>0</v>
      </c>
      <c r="O4" s="52">
        <v>0</v>
      </c>
      <c r="P4" s="52">
        <f t="shared" ref="P4:P6" si="19">O4/1.2</f>
        <v>0</v>
      </c>
      <c r="Q4" s="52">
        <v>448</v>
      </c>
      <c r="R4" s="53">
        <v>4021300</v>
      </c>
    </row>
    <row r="5" spans="1:20" x14ac:dyDescent="0.25">
      <c r="A5" s="4">
        <f t="shared" si="10"/>
        <v>0</v>
      </c>
      <c r="B5" s="4">
        <f t="shared" si="11"/>
        <v>0</v>
      </c>
      <c r="C5" s="4">
        <f t="shared" si="12"/>
        <v>0</v>
      </c>
      <c r="D5" s="4">
        <f t="shared" si="13"/>
        <v>0</v>
      </c>
      <c r="E5" s="5">
        <f t="shared" si="14"/>
        <v>0</v>
      </c>
      <c r="F5" s="4" t="e">
        <f t="shared" si="15"/>
        <v>#DIV/0!</v>
      </c>
      <c r="G5" s="4" t="e">
        <f t="shared" si="16"/>
        <v>#DIV/0!</v>
      </c>
      <c r="H5" s="9" t="e">
        <f t="shared" si="17"/>
        <v>#DIV/0!</v>
      </c>
      <c r="I5" s="4" t="e">
        <f>#REF!</f>
        <v>#REF!</v>
      </c>
      <c r="J5" s="4">
        <f t="shared" si="18"/>
        <v>0</v>
      </c>
      <c r="O5">
        <v>0</v>
      </c>
      <c r="P5">
        <f t="shared" si="19"/>
        <v>0</v>
      </c>
      <c r="Q5">
        <f t="shared" ref="Q5:Q6" si="20">P5/1.2</f>
        <v>0</v>
      </c>
      <c r="R5" s="2">
        <v>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si="19"/>
        <v>0</v>
      </c>
      <c r="Q6">
        <f t="shared" si="20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f t="shared" ref="Q7:Q8" si="21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si="21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4.25" customHeight="1" x14ac:dyDescent="0.25">
      <c r="A13" s="4">
        <f t="shared" ref="A13:A25" si="32">N13</f>
        <v>0</v>
      </c>
      <c r="B13" s="4">
        <f t="shared" ref="B13:B25" si="33">Q13</f>
        <v>541.66666666666674</v>
      </c>
      <c r="C13" s="4">
        <f t="shared" ref="C13:C25" si="34">B13*1.2</f>
        <v>650.00000000000011</v>
      </c>
      <c r="D13" s="4">
        <f t="shared" ref="D13:D25" si="35">C13*1.2</f>
        <v>780.00000000000011</v>
      </c>
      <c r="E13" s="5">
        <f t="shared" ref="E13:E25" si="36">R13</f>
        <v>4200000</v>
      </c>
      <c r="F13" s="9">
        <f t="shared" ref="F13:F25" si="37">ROUND((E13/B13),0)</f>
        <v>7754</v>
      </c>
      <c r="G13" s="9">
        <f t="shared" ref="G13:G25" si="38">ROUND((E13/C13),0)</f>
        <v>6462</v>
      </c>
      <c r="H13" s="9">
        <f t="shared" ref="H13:H25" si="39">ROUND((E13/D13),0)</f>
        <v>5385</v>
      </c>
      <c r="I13" s="4" t="e">
        <f>#REF!</f>
        <v>#REF!</v>
      </c>
      <c r="J13" s="4">
        <f t="shared" ref="J13:J25" si="40">S13</f>
        <v>0</v>
      </c>
      <c r="O13">
        <v>0</v>
      </c>
      <c r="P13">
        <v>650</v>
      </c>
      <c r="Q13">
        <f t="shared" ref="P13:Q25" si="41">P13/1.2</f>
        <v>541.66666666666674</v>
      </c>
      <c r="R13" s="2">
        <v>4200000</v>
      </c>
    </row>
    <row r="14" spans="1:20" s="52" customFormat="1" ht="14.25" customHeight="1" x14ac:dyDescent="0.25">
      <c r="A14" s="50">
        <f t="shared" ref="A14:A17" si="42">N14</f>
        <v>0</v>
      </c>
      <c r="B14" s="50">
        <f t="shared" ref="B14:B17" si="43">Q14</f>
        <v>400</v>
      </c>
      <c r="C14" s="50">
        <f t="shared" ref="C14:C17" si="44">B14*1.2</f>
        <v>480</v>
      </c>
      <c r="D14" s="50">
        <f t="shared" ref="D14:D17" si="45">C14*1.2</f>
        <v>576</v>
      </c>
      <c r="E14" s="51">
        <f t="shared" ref="E14:E17" si="46">R14</f>
        <v>4800000</v>
      </c>
      <c r="F14" s="50">
        <f t="shared" ref="F14:F17" si="47">ROUND((E14/B14),0)</f>
        <v>12000</v>
      </c>
      <c r="G14" s="50">
        <f t="shared" ref="G14:G17" si="48">ROUND((E14/C14),0)</f>
        <v>10000</v>
      </c>
      <c r="H14" s="50">
        <f t="shared" ref="H14:H17" si="49">ROUND((E14/D14),0)</f>
        <v>8333</v>
      </c>
      <c r="I14" s="50" t="e">
        <f>#REF!</f>
        <v>#REF!</v>
      </c>
      <c r="J14" s="50">
        <f t="shared" ref="J14:J17" si="50">S14</f>
        <v>0</v>
      </c>
      <c r="O14" s="52">
        <v>0</v>
      </c>
      <c r="P14" s="52">
        <f t="shared" ref="P14:P16" si="51">O14/1.2</f>
        <v>0</v>
      </c>
      <c r="Q14" s="52">
        <v>400</v>
      </c>
      <c r="R14" s="53">
        <v>4800000</v>
      </c>
    </row>
    <row r="15" spans="1:20" ht="14.25" customHeight="1" x14ac:dyDescent="0.25">
      <c r="A15" s="4">
        <f t="shared" si="42"/>
        <v>0</v>
      </c>
      <c r="B15" s="4">
        <f t="shared" si="43"/>
        <v>585</v>
      </c>
      <c r="C15" s="4">
        <f t="shared" si="44"/>
        <v>702</v>
      </c>
      <c r="D15" s="4">
        <f t="shared" si="45"/>
        <v>842.4</v>
      </c>
      <c r="E15" s="5">
        <f t="shared" si="46"/>
        <v>6000000</v>
      </c>
      <c r="F15" s="9">
        <f t="shared" si="47"/>
        <v>10256</v>
      </c>
      <c r="G15" s="9">
        <f t="shared" si="48"/>
        <v>8547</v>
      </c>
      <c r="H15" s="9">
        <f t="shared" si="49"/>
        <v>7123</v>
      </c>
      <c r="I15" s="4" t="e">
        <f>#REF!</f>
        <v>#REF!</v>
      </c>
      <c r="J15" s="4">
        <f t="shared" si="50"/>
        <v>0</v>
      </c>
      <c r="O15">
        <v>0</v>
      </c>
      <c r="P15">
        <f t="shared" si="51"/>
        <v>0</v>
      </c>
      <c r="Q15">
        <v>585</v>
      </c>
      <c r="R15" s="2">
        <v>6000000</v>
      </c>
    </row>
    <row r="16" spans="1:20" ht="14.25" customHeight="1" x14ac:dyDescent="0.25">
      <c r="A16" s="4">
        <f t="shared" si="42"/>
        <v>0</v>
      </c>
      <c r="B16" s="4">
        <f t="shared" si="43"/>
        <v>510</v>
      </c>
      <c r="C16" s="4">
        <f t="shared" si="44"/>
        <v>612</v>
      </c>
      <c r="D16" s="4">
        <f t="shared" si="45"/>
        <v>734.4</v>
      </c>
      <c r="E16" s="5">
        <f t="shared" si="46"/>
        <v>5500000</v>
      </c>
      <c r="F16" s="9">
        <f t="shared" si="47"/>
        <v>10784</v>
      </c>
      <c r="G16" s="9">
        <f t="shared" si="48"/>
        <v>8987</v>
      </c>
      <c r="H16" s="9">
        <f t="shared" si="49"/>
        <v>7489</v>
      </c>
      <c r="I16" s="4" t="e">
        <f>#REF!</f>
        <v>#REF!</v>
      </c>
      <c r="J16" s="4">
        <f t="shared" si="50"/>
        <v>0</v>
      </c>
      <c r="O16">
        <v>0</v>
      </c>
      <c r="P16">
        <f t="shared" si="51"/>
        <v>0</v>
      </c>
      <c r="Q16">
        <v>510</v>
      </c>
      <c r="R16" s="2">
        <v>5500000</v>
      </c>
    </row>
    <row r="17" spans="1:25" s="52" customFormat="1" ht="14.25" customHeight="1" x14ac:dyDescent="0.25">
      <c r="A17" s="50">
        <f t="shared" si="42"/>
        <v>0</v>
      </c>
      <c r="B17" s="50">
        <f t="shared" si="43"/>
        <v>555</v>
      </c>
      <c r="C17" s="50">
        <f t="shared" si="44"/>
        <v>666</v>
      </c>
      <c r="D17" s="50">
        <f t="shared" si="45"/>
        <v>799.19999999999993</v>
      </c>
      <c r="E17" s="51">
        <f t="shared" si="46"/>
        <v>7500000</v>
      </c>
      <c r="F17" s="50">
        <f t="shared" si="47"/>
        <v>13514</v>
      </c>
      <c r="G17" s="50">
        <f t="shared" si="48"/>
        <v>11261</v>
      </c>
      <c r="H17" s="50">
        <f t="shared" si="49"/>
        <v>9384</v>
      </c>
      <c r="I17" s="50" t="e">
        <f>#REF!</f>
        <v>#REF!</v>
      </c>
      <c r="J17" s="50">
        <f t="shared" si="50"/>
        <v>0</v>
      </c>
      <c r="O17" s="52">
        <v>0</v>
      </c>
      <c r="P17" s="52">
        <v>666</v>
      </c>
      <c r="Q17" s="52">
        <f t="shared" ref="Q17" si="52">P17/1.2</f>
        <v>555</v>
      </c>
      <c r="R17" s="53">
        <v>7500000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E30" t="s">
        <v>36</v>
      </c>
      <c r="F30">
        <v>492</v>
      </c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F32" s="7">
        <f>F30*1.2</f>
        <v>590.4</v>
      </c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2015</v>
      </c>
      <c r="W33" s="33" t="s">
        <v>39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23</v>
      </c>
      <c r="V34" s="35">
        <f>V32-V33</f>
        <v>10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-50</v>
      </c>
      <c r="W35" s="33"/>
      <c r="X35" s="26"/>
      <c r="Y35" s="7"/>
    </row>
    <row r="36" spans="7:25" ht="16.5" x14ac:dyDescent="0.3">
      <c r="S36" s="10"/>
      <c r="T36" s="10"/>
      <c r="U36" s="37" t="s">
        <v>24</v>
      </c>
      <c r="V36" s="38">
        <f>590*2800</f>
        <v>1652000</v>
      </c>
      <c r="W36" s="33"/>
      <c r="X36" s="26"/>
      <c r="Y36" s="7"/>
    </row>
    <row r="37" spans="7:25" ht="16.5" x14ac:dyDescent="0.3">
      <c r="S37" s="10"/>
      <c r="T37" s="10"/>
      <c r="U37" s="37" t="s">
        <v>25</v>
      </c>
      <c r="V37" s="35"/>
      <c r="W37" s="33"/>
      <c r="X37" s="26"/>
      <c r="Y37" s="7"/>
    </row>
    <row r="38" spans="7:25" ht="39" customHeight="1" x14ac:dyDescent="0.3">
      <c r="P38" s="48" t="s">
        <v>38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26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27</v>
      </c>
      <c r="V40" s="35">
        <f>V39*10/60</f>
        <v>15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0.15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49" t="s">
        <v>28</v>
      </c>
      <c r="V42" s="41">
        <f>ROUND((V36*V41),0)</f>
        <v>247800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37</v>
      </c>
      <c r="V43" s="41">
        <v>492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5">
        <v>11000</v>
      </c>
      <c r="W44" s="33"/>
      <c r="X44" s="18"/>
      <c r="Y44" s="7"/>
    </row>
    <row r="45" spans="7:25" ht="16.5" x14ac:dyDescent="0.3">
      <c r="S45" s="10"/>
      <c r="T45" s="10"/>
      <c r="U45" s="37" t="s">
        <v>29</v>
      </c>
      <c r="V45" s="38">
        <f>V44*V43</f>
        <v>5412000</v>
      </c>
      <c r="W45" s="33"/>
      <c r="X45" s="26"/>
      <c r="Y45" s="7"/>
    </row>
    <row r="46" spans="7:25" ht="16.5" x14ac:dyDescent="0.3">
      <c r="S46" s="10"/>
      <c r="T46" s="10"/>
      <c r="U46" s="42" t="s">
        <v>30</v>
      </c>
      <c r="V46" s="43">
        <f>V45-V42</f>
        <v>5164200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31</v>
      </c>
      <c r="V47" s="43">
        <f>V46*0.9</f>
        <v>4647780</v>
      </c>
      <c r="W47" s="33"/>
      <c r="X47" s="28"/>
      <c r="Y47" s="7"/>
    </row>
    <row r="48" spans="7:25" ht="16.5" x14ac:dyDescent="0.3">
      <c r="S48" s="11"/>
      <c r="T48" s="10"/>
      <c r="U48" s="42" t="s">
        <v>32</v>
      </c>
      <c r="V48" s="45">
        <f>V46*0.8</f>
        <v>4131360</v>
      </c>
      <c r="W48" s="33"/>
      <c r="X48" s="29"/>
      <c r="Y48" s="7"/>
    </row>
    <row r="49" spans="15:25" ht="16.5" x14ac:dyDescent="0.3">
      <c r="S49" s="10"/>
      <c r="T49" s="10"/>
      <c r="U49" s="42" t="s">
        <v>33</v>
      </c>
      <c r="V49" s="46">
        <f>V46*0.025/12</f>
        <v>10758.75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O44"/>
  <sheetViews>
    <sheetView topLeftCell="D1" zoomScaleNormal="100" workbookViewId="0">
      <selection activeCell="P13" sqref="P13"/>
    </sheetView>
  </sheetViews>
  <sheetFormatPr defaultRowHeight="15" x14ac:dyDescent="0.25"/>
  <cols>
    <col min="15" max="15" width="16" customWidth="1"/>
  </cols>
  <sheetData>
    <row r="8" spans="15:15" x14ac:dyDescent="0.25">
      <c r="O8">
        <v>3650000</v>
      </c>
    </row>
    <row r="9" spans="15:15" x14ac:dyDescent="0.25">
      <c r="O9">
        <v>219000</v>
      </c>
    </row>
    <row r="10" spans="15:15" x14ac:dyDescent="0.25">
      <c r="O10">
        <v>30000</v>
      </c>
    </row>
    <row r="11" spans="15:15" x14ac:dyDescent="0.25">
      <c r="O11">
        <f>SUM(O8:O10)</f>
        <v>3899000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C2" sqref="C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7:O19"/>
  <sheetViews>
    <sheetView topLeftCell="C4" zoomScaleNormal="100" workbookViewId="0">
      <selection activeCell="O7" sqref="O7:O10"/>
    </sheetView>
  </sheetViews>
  <sheetFormatPr defaultRowHeight="15" x14ac:dyDescent="0.25"/>
  <cols>
    <col min="15" max="15" width="15.5703125" customWidth="1"/>
  </cols>
  <sheetData>
    <row r="7" spans="15:15" x14ac:dyDescent="0.25">
      <c r="O7">
        <v>3875000</v>
      </c>
    </row>
    <row r="8" spans="15:15" x14ac:dyDescent="0.25">
      <c r="O8">
        <v>116300</v>
      </c>
    </row>
    <row r="9" spans="15:15" x14ac:dyDescent="0.25">
      <c r="O9">
        <v>30000</v>
      </c>
    </row>
    <row r="10" spans="15:15" x14ac:dyDescent="0.25">
      <c r="O10">
        <f>SUM(O7:O9)</f>
        <v>4021300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V9" sqref="V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2025-03-07T05:28:26Z</dcterms:modified>
</cp:coreProperties>
</file>