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Karan Thakur\"/>
    </mc:Choice>
  </mc:AlternateContent>
  <xr:revisionPtr revIDLastSave="0" documentId="13_ncr:1_{24E909E9-378F-4CA9-BE0A-8AF2EEB7BB0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I4" i="23" l="1"/>
  <c r="P4" i="4"/>
  <c r="S4" i="4" s="1"/>
  <c r="O4" i="4"/>
  <c r="O3" i="4"/>
  <c r="R3" i="4" s="1"/>
  <c r="P3" i="4"/>
  <c r="S3" i="4" s="1"/>
  <c r="P2" i="4"/>
  <c r="S2" i="4" s="1"/>
  <c r="O2" i="4"/>
  <c r="R2" i="4" s="1"/>
  <c r="D10" i="4"/>
  <c r="B9" i="4"/>
  <c r="C9" i="4"/>
  <c r="O30" i="4"/>
  <c r="O29" i="4"/>
  <c r="O27" i="4"/>
  <c r="E20" i="23"/>
  <c r="B7" i="4"/>
  <c r="C7" i="4"/>
  <c r="C8" i="4"/>
  <c r="C6" i="4"/>
  <c r="C5" i="4"/>
  <c r="C4" i="4"/>
  <c r="G3" i="4"/>
  <c r="H3" i="4"/>
  <c r="B3" i="4"/>
  <c r="C3" i="4"/>
  <c r="C7" i="23"/>
  <c r="I3" i="23"/>
  <c r="C10" i="4"/>
  <c r="C11" i="4"/>
  <c r="C12" i="4"/>
  <c r="D12" i="4" s="1"/>
  <c r="D2" i="4"/>
  <c r="C2" i="4"/>
  <c r="R5" i="4"/>
  <c r="R6" i="4"/>
  <c r="S6" i="4"/>
  <c r="S5" i="4"/>
  <c r="R4" i="4"/>
  <c r="D2" i="25"/>
  <c r="C13" i="4"/>
  <c r="C14" i="4"/>
  <c r="P11" i="4" l="1"/>
  <c r="P12" i="4"/>
  <c r="R9" i="4"/>
  <c r="P10" i="4"/>
  <c r="F6" i="4"/>
  <c r="F5" i="4"/>
  <c r="F3" i="4"/>
  <c r="C15" i="4"/>
  <c r="F4" i="4"/>
  <c r="F2" i="4"/>
  <c r="R10" i="4" l="1"/>
  <c r="G2" i="4" l="1"/>
  <c r="D11" i="4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R8" i="4" l="1"/>
  <c r="R7" i="4"/>
  <c r="G9" i="4"/>
  <c r="G8" i="4"/>
  <c r="D8" i="4"/>
  <c r="H8" i="4" s="1"/>
  <c r="G4" i="4"/>
  <c r="G5" i="4"/>
  <c r="G7" i="4"/>
  <c r="H7" i="4"/>
  <c r="D6" i="4"/>
  <c r="H6" i="4" s="1"/>
  <c r="G6" i="4"/>
  <c r="H9" i="4"/>
  <c r="D5" i="4"/>
  <c r="H5" i="4" s="1"/>
  <c r="D4" i="4"/>
  <c r="H4" i="4" s="1"/>
</calcChain>
</file>

<file path=xl/sharedStrings.xml><?xml version="1.0" encoding="utf-8"?>
<sst xmlns="http://schemas.openxmlformats.org/spreadsheetml/2006/main" count="109" uniqueCount="88">
  <si>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</si>
  <si>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</si>
  <si>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</si>
  <si>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</si>
  <si>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</si>
  <si>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</si>
  <si>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</si>
  <si>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</si>
  <si>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</si>
  <si>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</si>
  <si>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</si>
  <si>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</si>
  <si>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</si>
  <si>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</si>
  <si>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</si>
  <si>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</si>
  <si>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</si>
  <si>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</si>
  <si>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</si>
  <si>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</si>
  <si>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</si>
  <si>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</si>
  <si>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</si>
  <si>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</si>
  <si>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</si>
  <si>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</si>
  <si>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</si>
  <si>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</si>
  <si>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</si>
  <si>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</si>
  <si>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</si>
  <si>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</si>
  <si>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</si>
  <si>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</si>
  <si>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</si>
  <si>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</si>
  <si>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</si>
  <si>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</si>
  <si>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</si>
  <si>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</si>
  <si>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</si>
  <si>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</si>
  <si>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</si>
  <si>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</si>
  <si>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</si>
  <si>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</si>
  <si>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</si>
  <si>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</si>
  <si>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</si>
  <si>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</si>
  <si>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</si>
  <si>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</si>
  <si>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</si>
  <si>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</si>
  <si>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</si>
  <si>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</si>
  <si>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</si>
  <si>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</si>
  <si>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</si>
  <si>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</si>
  <si>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</si>
  <si>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</si>
  <si>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</si>
  <si>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</si>
  <si>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</si>
  <si>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</si>
  <si>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</si>
  <si>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</si>
  <si>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</si>
  <si>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</si>
  <si>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</si>
  <si>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</si>
  <si>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</si>
  <si>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</si>
  <si>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</si>
  <si>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SBI -RACPC Sion -  Karan Thakur - Flat no. 804, 8th Floor, Wing - B, Sundar Aangan, Mira Road, East</t>
  </si>
  <si>
    <t>Karan Thakur</t>
  </si>
  <si>
    <t>SBI (RACPC Sion)</t>
  </si>
  <si>
    <t>Lead No. 14699</t>
  </si>
  <si>
    <t>rate on CA</t>
  </si>
  <si>
    <t>8th Flr</t>
  </si>
  <si>
    <t xml:space="preserve">agreement </t>
  </si>
  <si>
    <t>11.08.2017</t>
  </si>
  <si>
    <t>1 BHK</t>
  </si>
  <si>
    <t>page</t>
  </si>
  <si>
    <t>014699 - Karan Thakur - 58 to 60 cr.</t>
  </si>
  <si>
    <t>year</t>
  </si>
  <si>
    <t>FB &amp; 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</si>
</sst>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6" fillId="0" borderId="8" xfId="1" applyFont="1" applyFill="1" applyBorder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0" fontId="0" fillId="0" borderId="0" xfId="0" applyFont="1"/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0" fontId="0" fillId="2" borderId="0" xfId="0" applyFont="1" applyFill="1"/>
    <xf numFmtId="10" fontId="2" fillId="0" borderId="0" xfId="0" applyNumberFormat="1" applyFont="1"/>
    <xf numFmtId="43" fontId="0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15</xdr:col>
      <xdr:colOff>594837</xdr:colOff>
      <xdr:row>50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3406C-21D7-1B90-700E-64F390BD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716856" cy="7811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AEAC1-2F33-9328-A514-7823886A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13</xdr:col>
      <xdr:colOff>177362</xdr:colOff>
      <xdr:row>80</xdr:row>
      <xdr:rowOff>162905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571D05-8F4F-DD05-2C67-7A1210D5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119241" cy="702090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83</xdr:row>
      <xdr:rowOff>0</xdr:rowOff>
    </xdr:from>
    <xdr:to>
      <xdr:col>14</xdr:col>
      <xdr:colOff>426984</xdr:colOff>
      <xdr:row>126</xdr:row>
      <xdr:rowOff>86880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104FDE-17CE-3FC7-79B2-56D6F4C4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5811500"/>
          <a:ext cx="8979776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A926C-EF17-DFD9-8414-8BEAD78A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67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14</xdr:col>
      <xdr:colOff>401297</xdr:colOff>
      <xdr:row>69</xdr:row>
      <xdr:rowOff>124667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55FAAE-191D-D62C-CB32-8FC4E9B0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8935697" cy="6030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14</xdr:col>
      <xdr:colOff>487034</xdr:colOff>
      <xdr:row>111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000862-3B26-4F36-543B-FC7A45F9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525500"/>
          <a:ext cx="9021434" cy="7792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14</xdr:col>
      <xdr:colOff>496560</xdr:colOff>
      <xdr:row>147</xdr:row>
      <xdr:rowOff>134273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3BF068-5C70-32F8-4EEC-BC0A0F99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26500"/>
          <a:ext cx="9030960" cy="66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14</xdr:col>
      <xdr:colOff>448929</xdr:colOff>
      <xdr:row>185</xdr:row>
      <xdr:rowOff>134326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92E9EB-A78A-2EA0-C6B9-89F6E5055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84500"/>
          <a:ext cx="8983329" cy="6992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14</xdr:col>
      <xdr:colOff>477508</xdr:colOff>
      <xdr:row>226</xdr:row>
      <xdr:rowOff>20063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8A1D77-F73F-6E55-C10E-8A325084C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14000"/>
          <a:ext cx="9011908" cy="7259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467981</xdr:colOff>
      <xdr:row>264</xdr:row>
      <xdr:rowOff>77194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C03350-DB7A-059A-DF0D-298A2C6A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3243500"/>
          <a:ext cx="9002381" cy="7125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14</xdr:col>
      <xdr:colOff>372718</xdr:colOff>
      <xdr:row>341</xdr:row>
      <xdr:rowOff>58115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EB7C6B0-736F-1E55-6A78-2F277C1F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102500"/>
          <a:ext cx="8907118" cy="6916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14</xdr:col>
      <xdr:colOff>458455</xdr:colOff>
      <xdr:row>302</xdr:row>
      <xdr:rowOff>134352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4A0F822-1F93-007E-80F3-1DDE77A6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0482500"/>
          <a:ext cx="8992855" cy="7182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0" t="s">
        <v>43</v>
      </c>
      <c r="H2" s="101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0" zoomScale="130" zoomScaleNormal="13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05" customWidth="1"/>
    <col min="4" max="4" width="15.5703125" style="105" bestFit="1" customWidth="1"/>
    <col min="5" max="5" width="27.140625" style="10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6"/>
      <c r="D1" s="107"/>
    </row>
    <row r="2" spans="1:13" x14ac:dyDescent="0.25">
      <c r="A2" s="9"/>
      <c r="C2" s="98" t="s">
        <v>80</v>
      </c>
      <c r="D2" s="108"/>
      <c r="F2" s="5"/>
      <c r="G2" s="5"/>
      <c r="H2" s="98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9">
        <f>C4+C5</f>
        <v>16600</v>
      </c>
      <c r="D3" s="110" t="s">
        <v>79</v>
      </c>
      <c r="F3" s="72" t="s">
        <v>66</v>
      </c>
      <c r="G3" s="84" t="s">
        <v>62</v>
      </c>
      <c r="H3" s="96">
        <v>35.14</v>
      </c>
      <c r="I3" s="99">
        <f>H3*10.764</f>
        <v>378.24696</v>
      </c>
      <c r="J3" s="76"/>
      <c r="L3" t="s">
        <v>70</v>
      </c>
      <c r="M3">
        <v>423</v>
      </c>
    </row>
    <row r="4" spans="1:13" ht="30" x14ac:dyDescent="0.25">
      <c r="A4" s="12" t="s">
        <v>9</v>
      </c>
      <c r="B4" s="11"/>
      <c r="C4" s="109">
        <v>2600</v>
      </c>
      <c r="D4" s="111"/>
      <c r="F4" s="83" t="s">
        <v>83</v>
      </c>
      <c r="G4" s="84" t="s">
        <v>57</v>
      </c>
      <c r="H4" s="96"/>
      <c r="I4" s="99">
        <f>I3*1.2</f>
        <v>453.89635199999998</v>
      </c>
      <c r="J4" s="73"/>
      <c r="K4" s="3"/>
      <c r="L4" s="105" t="s">
        <v>87</v>
      </c>
      <c r="M4" s="105">
        <v>35</v>
      </c>
    </row>
    <row r="5" spans="1:13" x14ac:dyDescent="0.25">
      <c r="A5" s="9" t="s">
        <v>10</v>
      </c>
      <c r="B5" s="11"/>
      <c r="C5" s="109">
        <v>14000</v>
      </c>
      <c r="D5" s="111"/>
      <c r="F5" s="5"/>
      <c r="G5" s="73"/>
      <c r="H5" s="73"/>
      <c r="I5" s="74"/>
    </row>
    <row r="6" spans="1:13" x14ac:dyDescent="0.25">
      <c r="A6" s="9" t="s">
        <v>11</v>
      </c>
      <c r="B6" s="11"/>
      <c r="C6" s="109">
        <f>C4</f>
        <v>2600</v>
      </c>
      <c r="D6" s="111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10</v>
      </c>
      <c r="D7" s="4"/>
    </row>
    <row r="8" spans="1:13" x14ac:dyDescent="0.25">
      <c r="A8" s="9" t="s">
        <v>13</v>
      </c>
      <c r="B8" s="13"/>
      <c r="C8" s="4">
        <f>C9-C7</f>
        <v>50</v>
      </c>
      <c r="D8" s="84"/>
      <c r="E8" s="84">
        <v>2015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15</v>
      </c>
      <c r="D10" s="4"/>
      <c r="E10" s="112"/>
      <c r="F10" s="71"/>
      <c r="G10" s="71"/>
    </row>
    <row r="11" spans="1:13" x14ac:dyDescent="0.25">
      <c r="A11" s="9"/>
      <c r="B11" s="14"/>
      <c r="C11" s="113">
        <f>C10%</f>
        <v>0.15</v>
      </c>
      <c r="D11" s="113"/>
    </row>
    <row r="12" spans="1:13" x14ac:dyDescent="0.25">
      <c r="A12" s="9" t="s">
        <v>16</v>
      </c>
      <c r="B12" s="11"/>
      <c r="C12" s="109">
        <f>C6*C11</f>
        <v>390</v>
      </c>
      <c r="D12" s="111"/>
      <c r="E12" s="73"/>
    </row>
    <row r="13" spans="1:13" x14ac:dyDescent="0.25">
      <c r="A13" s="9" t="s">
        <v>17</v>
      </c>
      <c r="B13" s="11"/>
      <c r="C13" s="109">
        <f>C6-C12</f>
        <v>2210</v>
      </c>
      <c r="D13" s="111"/>
    </row>
    <row r="14" spans="1:13" x14ac:dyDescent="0.25">
      <c r="A14" s="9" t="s">
        <v>10</v>
      </c>
      <c r="B14" s="11"/>
      <c r="C14" s="109">
        <f>C5</f>
        <v>14000</v>
      </c>
      <c r="D14" s="111"/>
      <c r="F14" s="71"/>
      <c r="G14" s="71"/>
      <c r="H14" s="4"/>
    </row>
    <row r="15" spans="1:13" x14ac:dyDescent="0.25">
      <c r="B15" s="11"/>
      <c r="C15" s="109"/>
      <c r="D15" s="111"/>
      <c r="H15" s="4"/>
    </row>
    <row r="16" spans="1:13" x14ac:dyDescent="0.25">
      <c r="A16" s="15" t="s">
        <v>18</v>
      </c>
      <c r="B16" s="16"/>
      <c r="C16" s="110">
        <f>C14+C13</f>
        <v>16210</v>
      </c>
      <c r="D16" s="110"/>
      <c r="E16" s="114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15">
        <v>378</v>
      </c>
      <c r="D18" s="115"/>
      <c r="E18" s="116"/>
      <c r="H18" s="95"/>
    </row>
    <row r="19" spans="1:8" x14ac:dyDescent="0.25">
      <c r="A19" s="9"/>
      <c r="B19" s="4"/>
      <c r="C19" s="117">
        <f>C18*C16</f>
        <v>6127380</v>
      </c>
      <c r="D19" s="105" t="s">
        <v>41</v>
      </c>
      <c r="E19" s="117">
        <v>6000000</v>
      </c>
      <c r="H19" s="4"/>
    </row>
    <row r="20" spans="1:8" x14ac:dyDescent="0.25">
      <c r="A20" s="9"/>
      <c r="B20" s="31"/>
      <c r="C20" s="114">
        <f>C19*0.98</f>
        <v>6004832.3999999994</v>
      </c>
      <c r="D20" s="105" t="s">
        <v>19</v>
      </c>
      <c r="E20" s="114">
        <f>E19/C18</f>
        <v>15873.015873015873</v>
      </c>
      <c r="F20" s="6"/>
      <c r="H20" s="71"/>
    </row>
    <row r="21" spans="1:8" x14ac:dyDescent="0.25">
      <c r="A21" s="9"/>
      <c r="C21" s="114">
        <f>C19*80%</f>
        <v>4901904</v>
      </c>
      <c r="D21" s="105" t="s">
        <v>20</v>
      </c>
      <c r="E21" s="114"/>
      <c r="F21" s="31"/>
    </row>
    <row r="22" spans="1:8" x14ac:dyDescent="0.25">
      <c r="A22" s="9"/>
      <c r="E22" s="114"/>
    </row>
    <row r="23" spans="1:8" x14ac:dyDescent="0.25">
      <c r="A23" s="17" t="s">
        <v>21</v>
      </c>
      <c r="B23" s="18"/>
      <c r="C23" s="118">
        <f>C4*D23</f>
        <v>1081080</v>
      </c>
      <c r="D23" s="118">
        <f>C18*1.1</f>
        <v>415.8</v>
      </c>
      <c r="E23" s="114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114">
        <f>C19*0.03/12</f>
        <v>15318.449999999999</v>
      </c>
      <c r="D25" s="114"/>
      <c r="E25" s="114"/>
    </row>
    <row r="26" spans="1:8" x14ac:dyDescent="0.25">
      <c r="C26" s="114"/>
      <c r="D26" s="114"/>
      <c r="F26" s="73" t="s">
        <v>78</v>
      </c>
    </row>
    <row r="27" spans="1:8" x14ac:dyDescent="0.25">
      <c r="A27" s="5" t="s">
        <v>75</v>
      </c>
      <c r="B27" s="5"/>
      <c r="C27" s="119"/>
      <c r="D27" s="119"/>
    </row>
    <row r="28" spans="1:8" x14ac:dyDescent="0.25">
      <c r="D28" s="120"/>
    </row>
    <row r="29" spans="1:8" x14ac:dyDescent="0.25">
      <c r="A29" t="s">
        <v>81</v>
      </c>
      <c r="G29" s="3"/>
      <c r="H29" s="3"/>
    </row>
    <row r="30" spans="1:8" ht="18.75" x14ac:dyDescent="0.3">
      <c r="A30" t="s">
        <v>82</v>
      </c>
      <c r="B30" s="6">
        <v>4000000</v>
      </c>
      <c r="E30" s="102" t="s">
        <v>77</v>
      </c>
      <c r="F30" s="102"/>
      <c r="G30" s="3"/>
      <c r="H30" s="3"/>
    </row>
    <row r="31" spans="1:8" ht="18.75" x14ac:dyDescent="0.3">
      <c r="E31" s="102" t="s">
        <v>76</v>
      </c>
      <c r="F31" s="102"/>
      <c r="G31" s="3"/>
      <c r="H31" s="3"/>
    </row>
    <row r="32" spans="1:8" ht="18.75" x14ac:dyDescent="0.3">
      <c r="E32" s="97" t="s">
        <v>41</v>
      </c>
      <c r="F32" s="86">
        <f>C19</f>
        <v>6127380</v>
      </c>
      <c r="G32" s="3"/>
      <c r="H32" s="3"/>
    </row>
    <row r="33" spans="1:8" ht="18.75" x14ac:dyDescent="0.3">
      <c r="C33" s="114"/>
      <c r="E33" s="97" t="s">
        <v>19</v>
      </c>
      <c r="F33" s="86">
        <f>F32*90%</f>
        <v>5514642</v>
      </c>
      <c r="G33" s="3"/>
      <c r="H33" s="75">
        <f>F32*80</f>
        <v>490190400</v>
      </c>
    </row>
    <row r="34" spans="1:8" ht="18.75" x14ac:dyDescent="0.3">
      <c r="C34" s="114"/>
      <c r="E34" s="97" t="s">
        <v>20</v>
      </c>
      <c r="F34" s="86">
        <f>F32*80%</f>
        <v>4901904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E38" s="105" t="s">
        <v>85</v>
      </c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05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3" sqref="O3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450</v>
      </c>
      <c r="C2">
        <f>B2*1.2</f>
        <v>540</v>
      </c>
      <c r="D2" s="88">
        <f>C2*1.2</f>
        <v>648</v>
      </c>
      <c r="E2" s="88">
        <v>6200000</v>
      </c>
      <c r="F2" s="88">
        <f>E2/B2</f>
        <v>13777.777777777777</v>
      </c>
      <c r="G2" s="77">
        <f>E2/C2</f>
        <v>11481.481481481482</v>
      </c>
      <c r="H2">
        <f>E2/D2</f>
        <v>9567.9012345679021</v>
      </c>
      <c r="I2">
        <v>2</v>
      </c>
      <c r="J2">
        <v>201</v>
      </c>
      <c r="N2">
        <v>37.08</v>
      </c>
      <c r="O2" s="87">
        <f>N2*10.764</f>
        <v>399.12911999999994</v>
      </c>
      <c r="P2" s="88">
        <f>40.8*10.764</f>
        <v>439.17119999999994</v>
      </c>
      <c r="Q2" s="88">
        <v>6500000</v>
      </c>
      <c r="R2" s="104">
        <f t="shared" ref="R2:R3" si="0">Q2/O2</f>
        <v>16285.456696319228</v>
      </c>
      <c r="S2" s="88">
        <f>Q2/P2</f>
        <v>14800.606232831298</v>
      </c>
      <c r="T2" s="88"/>
      <c r="U2" s="89"/>
      <c r="V2" s="3"/>
      <c r="W2" s="3"/>
      <c r="X2" s="3"/>
      <c r="Y2" s="3"/>
      <c r="AB2" s="33"/>
    </row>
    <row r="3" spans="1:32" x14ac:dyDescent="0.25">
      <c r="B3" s="93">
        <f>C3/1.2</f>
        <v>597.22222222222229</v>
      </c>
      <c r="C3" s="71">
        <f>D3/1.2</f>
        <v>716.66666666666674</v>
      </c>
      <c r="D3" s="88">
        <v>860</v>
      </c>
      <c r="E3" s="88">
        <v>6192000</v>
      </c>
      <c r="F3" s="88">
        <f t="shared" ref="F3:F6" si="1">E3/B3</f>
        <v>10367.999999999998</v>
      </c>
      <c r="G3" s="77">
        <f t="shared" ref="G3:G9" si="2">E3/C3</f>
        <v>8639.9999999999982</v>
      </c>
      <c r="H3">
        <f t="shared" ref="H3:H9" si="3">E3/D3</f>
        <v>7200</v>
      </c>
      <c r="I3">
        <v>1</v>
      </c>
      <c r="J3">
        <v>103</v>
      </c>
      <c r="O3" s="87">
        <f>P3/1.2</f>
        <v>424.3707</v>
      </c>
      <c r="P3" s="88">
        <f>47.31*10.764</f>
        <v>509.24484000000001</v>
      </c>
      <c r="Q3" s="88">
        <v>6400000</v>
      </c>
      <c r="R3" s="104">
        <f t="shared" si="0"/>
        <v>15081.154283271677</v>
      </c>
      <c r="S3" s="88">
        <f>Q3/P3</f>
        <v>12567.628569393064</v>
      </c>
      <c r="T3" s="88"/>
      <c r="U3" s="89"/>
      <c r="V3" s="3"/>
      <c r="W3" s="3"/>
      <c r="X3" s="3"/>
      <c r="Y3" s="3"/>
      <c r="AF3" s="33"/>
    </row>
    <row r="4" spans="1:32" x14ac:dyDescent="0.25">
      <c r="B4" s="71">
        <v>350</v>
      </c>
      <c r="C4">
        <f t="shared" ref="C4:C8" si="4">B4*1.2</f>
        <v>420</v>
      </c>
      <c r="D4" s="88">
        <f t="shared" ref="D4:D8" si="5">C4*1.2</f>
        <v>504</v>
      </c>
      <c r="E4" s="88">
        <v>4800000</v>
      </c>
      <c r="F4" s="88">
        <f t="shared" si="1"/>
        <v>13714.285714285714</v>
      </c>
      <c r="G4" s="77">
        <f t="shared" si="2"/>
        <v>11428.571428571429</v>
      </c>
      <c r="H4">
        <f t="shared" si="3"/>
        <v>9523.8095238095229</v>
      </c>
      <c r="I4">
        <v>8</v>
      </c>
      <c r="J4">
        <v>803</v>
      </c>
      <c r="N4">
        <v>55.22</v>
      </c>
      <c r="O4" s="87">
        <f>N4*10.764</f>
        <v>594.38807999999995</v>
      </c>
      <c r="P4" s="88">
        <f>O4*1.2</f>
        <v>713.26569599999993</v>
      </c>
      <c r="Q4" s="88">
        <v>7700000</v>
      </c>
      <c r="R4" s="88">
        <f>Q4/O4</f>
        <v>12954.499356716577</v>
      </c>
      <c r="S4" s="88">
        <f>Q4/P4</f>
        <v>10795.416130597147</v>
      </c>
      <c r="U4" s="89">
        <v>2021</v>
      </c>
      <c r="V4" s="3" t="s">
        <v>86</v>
      </c>
      <c r="W4" s="3"/>
      <c r="X4" s="3"/>
      <c r="Y4" s="3"/>
    </row>
    <row r="5" spans="1:32" x14ac:dyDescent="0.25">
      <c r="B5" s="71">
        <v>427</v>
      </c>
      <c r="C5">
        <f t="shared" si="4"/>
        <v>512.4</v>
      </c>
      <c r="D5" s="88">
        <f t="shared" si="5"/>
        <v>614.88</v>
      </c>
      <c r="E5" s="88">
        <v>6700000</v>
      </c>
      <c r="F5" s="88">
        <f t="shared" si="1"/>
        <v>15690.866510538641</v>
      </c>
      <c r="G5" s="77">
        <f t="shared" si="2"/>
        <v>13075.722092115535</v>
      </c>
      <c r="H5">
        <f t="shared" si="3"/>
        <v>10896.435076762946</v>
      </c>
      <c r="O5" s="87"/>
      <c r="P5" s="88"/>
      <c r="Q5" s="88"/>
      <c r="R5" s="88" t="e">
        <f>Q5/O5</f>
        <v>#DIV/0!</v>
      </c>
      <c r="S5" s="88" t="e">
        <f>Q5/P5</f>
        <v>#DIV/0!</v>
      </c>
      <c r="T5" s="88"/>
      <c r="U5" s="89"/>
      <c r="V5" s="3"/>
      <c r="W5" s="3"/>
      <c r="X5" s="3"/>
      <c r="Y5" s="3"/>
    </row>
    <row r="6" spans="1:32" x14ac:dyDescent="0.25">
      <c r="B6">
        <v>430</v>
      </c>
      <c r="C6">
        <f t="shared" si="4"/>
        <v>516</v>
      </c>
      <c r="D6" s="88">
        <f t="shared" si="5"/>
        <v>619.19999999999993</v>
      </c>
      <c r="E6" s="88">
        <v>5500000</v>
      </c>
      <c r="F6" s="88">
        <f t="shared" si="1"/>
        <v>12790.697674418605</v>
      </c>
      <c r="G6" s="77">
        <f t="shared" si="2"/>
        <v>10658.91472868217</v>
      </c>
      <c r="H6">
        <f t="shared" si="3"/>
        <v>8882.4289405684758</v>
      </c>
      <c r="O6" s="88"/>
      <c r="P6" s="88"/>
      <c r="Q6" s="88"/>
      <c r="R6" s="88" t="e">
        <f>Q6/O6</f>
        <v>#DIV/0!</v>
      </c>
      <c r="S6" s="88" t="e">
        <f>Q6/P6</f>
        <v>#DIV/0!</v>
      </c>
      <c r="T6" s="88"/>
      <c r="U6" s="89"/>
      <c r="V6" s="3"/>
      <c r="W6" s="3"/>
      <c r="X6" s="3"/>
      <c r="Y6" s="3"/>
    </row>
    <row r="7" spans="1:32" x14ac:dyDescent="0.25">
      <c r="B7" s="71">
        <f>C7/1.2</f>
        <v>430.55555555555566</v>
      </c>
      <c r="C7" s="71">
        <f>D7/1.2</f>
        <v>516.66666666666674</v>
      </c>
      <c r="D7" s="88">
        <v>620</v>
      </c>
      <c r="E7" s="88">
        <v>6800000</v>
      </c>
      <c r="F7" s="104">
        <f t="shared" ref="F7:F14" si="6">ROUND((E7/B7),0)</f>
        <v>15794</v>
      </c>
      <c r="G7" s="77">
        <f t="shared" si="2"/>
        <v>13161.290322580644</v>
      </c>
      <c r="H7">
        <f t="shared" si="3"/>
        <v>10967.741935483871</v>
      </c>
      <c r="O7" s="88"/>
      <c r="P7" s="88"/>
      <c r="Q7" s="88"/>
      <c r="R7" s="88" t="e">
        <f>T7/#REF!</f>
        <v>#REF!</v>
      </c>
      <c r="S7" s="88"/>
      <c r="T7" s="88"/>
      <c r="U7" s="89"/>
      <c r="V7" s="3"/>
      <c r="W7" s="3"/>
      <c r="X7" s="3"/>
      <c r="Y7" s="3"/>
    </row>
    <row r="8" spans="1:32" x14ac:dyDescent="0.25">
      <c r="B8" s="71">
        <v>650</v>
      </c>
      <c r="C8">
        <f t="shared" si="4"/>
        <v>780</v>
      </c>
      <c r="D8" s="88">
        <f t="shared" si="5"/>
        <v>936</v>
      </c>
      <c r="E8" s="88">
        <v>8800000</v>
      </c>
      <c r="F8" s="88">
        <f t="shared" si="6"/>
        <v>13538</v>
      </c>
      <c r="G8" s="77">
        <f t="shared" si="2"/>
        <v>11282.051282051281</v>
      </c>
      <c r="H8">
        <f t="shared" si="3"/>
        <v>9401.7094017094023</v>
      </c>
      <c r="O8" s="88"/>
      <c r="P8" s="88"/>
      <c r="Q8" s="88"/>
      <c r="R8" s="88" t="e">
        <f>T8/#REF!</f>
        <v>#REF!</v>
      </c>
      <c r="S8" s="88"/>
      <c r="T8" s="88"/>
      <c r="U8" s="89"/>
      <c r="V8" s="3"/>
      <c r="W8" s="3"/>
      <c r="X8" s="3"/>
      <c r="Y8" s="3"/>
    </row>
    <row r="9" spans="1:32" x14ac:dyDescent="0.25">
      <c r="B9" s="71">
        <f>C9/1.2</f>
        <v>430.55555555555566</v>
      </c>
      <c r="C9" s="71">
        <f>D9/1.2</f>
        <v>516.66666666666674</v>
      </c>
      <c r="D9" s="88">
        <v>620</v>
      </c>
      <c r="E9" s="88">
        <v>6800000</v>
      </c>
      <c r="F9" s="88">
        <f t="shared" si="6"/>
        <v>15794</v>
      </c>
      <c r="G9" s="77">
        <f t="shared" si="2"/>
        <v>13161.290322580644</v>
      </c>
      <c r="H9">
        <f t="shared" si="3"/>
        <v>10967.741935483871</v>
      </c>
      <c r="O9" s="88"/>
      <c r="P9" s="88"/>
      <c r="Q9" s="88"/>
      <c r="R9" s="88" t="e">
        <f>T9/#REF!</f>
        <v>#REF!</v>
      </c>
      <c r="S9" s="88"/>
      <c r="T9" s="88"/>
      <c r="U9" s="3"/>
      <c r="V9" s="3"/>
      <c r="W9" s="3"/>
      <c r="X9" s="3"/>
      <c r="Y9" s="3"/>
    </row>
    <row r="10" spans="1:32" ht="16.5" x14ac:dyDescent="0.3">
      <c r="B10" s="71">
        <v>430</v>
      </c>
      <c r="C10">
        <f t="shared" ref="C10:C12" si="7">B10*1.2</f>
        <v>516</v>
      </c>
      <c r="D10" s="88">
        <f>C10*1.2</f>
        <v>619.19999999999993</v>
      </c>
      <c r="E10" s="88">
        <v>7100000</v>
      </c>
      <c r="F10" s="104">
        <f t="shared" si="6"/>
        <v>16512</v>
      </c>
      <c r="G10">
        <f t="shared" ref="G10:G14" si="8">ROUND((E10/C10),0)</f>
        <v>13760</v>
      </c>
      <c r="H10">
        <f t="shared" ref="H10:H13" si="9">F10/D10</f>
        <v>26.666666666666668</v>
      </c>
      <c r="O10" s="88"/>
      <c r="P10" s="88" t="e">
        <f>#REF!*1.1</f>
        <v>#REF!</v>
      </c>
      <c r="Q10" s="88"/>
      <c r="R10" s="88" t="e">
        <f>T10/#REF!</f>
        <v>#REF!</v>
      </c>
      <c r="S10" s="88"/>
      <c r="T10" s="88"/>
      <c r="U10" s="3"/>
      <c r="V10" s="3"/>
      <c r="W10" s="90"/>
      <c r="X10" s="91"/>
      <c r="Y10" s="91"/>
      <c r="Z10" s="22"/>
      <c r="AA10" s="22"/>
      <c r="AB10" s="22"/>
      <c r="AC10" s="22"/>
      <c r="AD10" s="22"/>
    </row>
    <row r="11" spans="1:32" ht="18.75" x14ac:dyDescent="0.25">
      <c r="B11" s="71">
        <v>350</v>
      </c>
      <c r="C11">
        <f t="shared" si="7"/>
        <v>420</v>
      </c>
      <c r="D11">
        <f t="shared" ref="D11:D14" si="10">C11*1.2</f>
        <v>504</v>
      </c>
      <c r="E11" s="88">
        <v>5900000</v>
      </c>
      <c r="F11" s="5">
        <f t="shared" si="6"/>
        <v>16857</v>
      </c>
      <c r="G11">
        <f t="shared" si="8"/>
        <v>14048</v>
      </c>
      <c r="H11">
        <f t="shared" si="9"/>
        <v>33.446428571428569</v>
      </c>
      <c r="P11" s="88" t="e">
        <f>#REF!*1.1</f>
        <v>#REF!</v>
      </c>
      <c r="Q11" s="88"/>
      <c r="S11" s="88"/>
      <c r="T11" s="88"/>
      <c r="U11" s="3"/>
      <c r="V11" s="3"/>
      <c r="W11" s="92"/>
      <c r="X11" s="3"/>
      <c r="Y11" s="3"/>
    </row>
    <row r="12" spans="1:32" x14ac:dyDescent="0.25">
      <c r="B12" s="71">
        <v>420</v>
      </c>
      <c r="C12">
        <f t="shared" si="7"/>
        <v>504</v>
      </c>
      <c r="D12">
        <f t="shared" si="10"/>
        <v>604.79999999999995</v>
      </c>
      <c r="E12" s="88">
        <v>6000000</v>
      </c>
      <c r="F12">
        <f t="shared" si="6"/>
        <v>14286</v>
      </c>
      <c r="G12">
        <f t="shared" si="8"/>
        <v>11905</v>
      </c>
      <c r="H12">
        <f t="shared" si="9"/>
        <v>23.621031746031747</v>
      </c>
      <c r="I12">
        <f t="shared" ref="I12:I14" si="11">U12</f>
        <v>0</v>
      </c>
      <c r="J12">
        <f t="shared" ref="J12:J14" si="12">V12</f>
        <v>0</v>
      </c>
      <c r="P12" s="88" t="e">
        <f>#REF!*1.1</f>
        <v>#REF!</v>
      </c>
      <c r="Q12" s="88"/>
      <c r="S12" s="88"/>
      <c r="T12" s="88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88"/>
      <c r="F13" t="e">
        <f t="shared" si="6"/>
        <v>#DIV/0!</v>
      </c>
      <c r="G13" t="e">
        <f t="shared" si="8"/>
        <v>#DIV/0!</v>
      </c>
      <c r="H13" t="e">
        <f t="shared" si="9"/>
        <v>#DIV/0!</v>
      </c>
      <c r="I13">
        <f t="shared" si="11"/>
        <v>0</v>
      </c>
      <c r="J13">
        <f t="shared" si="12"/>
        <v>0</v>
      </c>
      <c r="S13" s="88"/>
      <c r="T13" s="88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88"/>
      <c r="F14" t="e">
        <f t="shared" si="6"/>
        <v>#DIV/0!</v>
      </c>
      <c r="G14" t="e">
        <f t="shared" si="8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8"/>
      <c r="T14" s="88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8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8"/>
      <c r="T15" s="88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8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8"/>
      <c r="T16" s="88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8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8"/>
      <c r="T17" s="88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8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8"/>
      <c r="T18" s="88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4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  <c r="O26" s="6">
        <v>649</v>
      </c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  <c r="O27" s="6">
        <f>O26/1.2</f>
        <v>540.83333333333337</v>
      </c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  <c r="O28" s="6">
        <v>12570</v>
      </c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  <c r="O29" s="6">
        <f>O26*O28</f>
        <v>8157930</v>
      </c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>
        <f>O29/O27</f>
        <v>15083.999999999998</v>
      </c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3" t="s">
        <v>55</v>
      </c>
      <c r="G117" s="103"/>
      <c r="H117" s="103"/>
      <c r="I117" s="103"/>
      <c r="J117" s="103"/>
      <c r="K117" s="103"/>
      <c r="L117" s="103"/>
      <c r="M117" s="10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60:Q100"/>
  <sheetViews>
    <sheetView zoomScale="145" zoomScaleNormal="145" workbookViewId="0"/>
  </sheetViews>
  <sheetFormatPr defaultRowHeight="15" x14ac:dyDescent="0.25"/>
  <sheetData>
    <row r="60" spans="15:16" x14ac:dyDescent="0.25">
      <c r="O60" t="s">
        <v>84</v>
      </c>
      <c r="P60">
        <v>9</v>
      </c>
    </row>
    <row r="100" spans="16:17" x14ac:dyDescent="0.25">
      <c r="P100" t="s">
        <v>84</v>
      </c>
      <c r="Q100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77" workbookViewId="0">
      <selection activeCell="Q304" sqref="Q30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2025-03-08T04:39:26Z</dcterms:modified>
</cp:coreProperties>
</file>