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Janta Sahkari Bank\Fort\Kiran Gujar\"/>
    </mc:Choice>
  </mc:AlternateContent>
  <xr:revisionPtr revIDLastSave="0" documentId="13_ncr:1_{747ED468-87D0-4D96-91F1-EF373BCB2663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F58" i="23" l="1"/>
  <c r="F57" i="23"/>
  <c r="F51" i="23"/>
  <c r="F44" i="23"/>
  <c r="F42" i="23"/>
  <c r="F40" i="23"/>
  <c r="C35" i="23"/>
  <c r="C34" i="23"/>
  <c r="C32" i="23"/>
  <c r="C11" i="23"/>
  <c r="O6" i="4"/>
  <c r="P6" i="4"/>
  <c r="O5" i="4"/>
  <c r="P5" i="4"/>
  <c r="O4" i="4"/>
  <c r="P4" i="4"/>
  <c r="O3" i="4"/>
  <c r="P3" i="4"/>
  <c r="O2" i="4"/>
  <c r="P2" i="4"/>
  <c r="G8" i="4"/>
  <c r="B5" i="4"/>
  <c r="C3" i="4"/>
  <c r="C4" i="4"/>
  <c r="E13" i="23"/>
  <c r="F50" i="23" l="1"/>
  <c r="D23" i="23"/>
  <c r="D3" i="4"/>
  <c r="D5" i="4"/>
  <c r="C6" i="4"/>
  <c r="D6" i="4" s="1"/>
  <c r="C7" i="4"/>
  <c r="D7" i="4" s="1"/>
  <c r="D8" i="4"/>
  <c r="C10" i="4"/>
  <c r="C11" i="4"/>
  <c r="C12" i="4"/>
  <c r="D4" i="4"/>
  <c r="C2" i="4"/>
  <c r="D2" i="4" s="1"/>
  <c r="C7" i="23"/>
  <c r="R5" i="4"/>
  <c r="R3" i="4"/>
  <c r="R2" i="4"/>
  <c r="R6" i="4"/>
  <c r="S6" i="4"/>
  <c r="S5" i="4"/>
  <c r="S4" i="4"/>
  <c r="R4" i="4"/>
  <c r="S3" i="4"/>
  <c r="S2" i="4"/>
  <c r="D2" i="25"/>
  <c r="C13" i="4"/>
  <c r="C14" i="4"/>
  <c r="P11" i="4" l="1"/>
  <c r="P12" i="4"/>
  <c r="R9" i="4"/>
  <c r="P10" i="4"/>
  <c r="F6" i="4"/>
  <c r="F5" i="4"/>
  <c r="F3" i="4"/>
  <c r="G7" i="4"/>
  <c r="C15" i="4"/>
  <c r="F4" i="4"/>
  <c r="F2" i="4"/>
  <c r="R10" i="4" l="1"/>
  <c r="G4" i="4" l="1"/>
  <c r="G5" i="4"/>
  <c r="G6" i="4"/>
  <c r="G3" i="4"/>
  <c r="G2" i="4"/>
  <c r="D11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2" i="23" l="1"/>
  <c r="C13" i="23" s="1"/>
  <c r="C16" i="23" l="1"/>
  <c r="C19" i="23" s="1"/>
  <c r="C20" i="23" l="1"/>
  <c r="C25" i="23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9" i="4"/>
  <c r="H9" i="4"/>
  <c r="R8" i="4"/>
  <c r="R7" i="4"/>
</calcChain>
</file>

<file path=xl/sharedStrings.xml><?xml version="1.0" encoding="utf-8"?>
<sst xmlns="http://schemas.openxmlformats.org/spreadsheetml/2006/main" count="119" uniqueCount="87">
  <si>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</si>
  <si>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</si>
  <si>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</si>
  <si>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</si>
  <si>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</si>
  <si>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</si>
  <si>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</si>
  <si>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</si>
  <si>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</si>
  <si>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</si>
  <si>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</si>
  <si>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</si>
  <si>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</si>
  <si>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</si>
  <si>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</si>
  <si>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</si>
  <si>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</si>
  <si>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</si>
  <si>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</si>
  <si>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</si>
  <si>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</si>
  <si>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</si>
  <si>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</si>
  <si>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</si>
  <si>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</si>
  <si>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</si>
  <si>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</si>
  <si>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</si>
  <si>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</si>
  <si>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</si>
  <si>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</si>
  <si>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</si>
  <si>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</si>
  <si>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</si>
  <si>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</si>
  <si>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</si>
  <si>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</si>
  <si>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</si>
  <si>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</si>
  <si>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</si>
  <si>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</si>
  <si>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</si>
  <si>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</si>
  <si>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</si>
  <si>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</si>
  <si>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</si>
  <si>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</si>
  <si>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</si>
  <si>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</si>
  <si>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</si>
  <si>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</si>
  <si>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</si>
  <si>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</si>
  <si>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</si>
  <si>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</si>
  <si>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</si>
  <si>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</si>
  <si>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</si>
  <si>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</si>
  <si>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</si>
  <si>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</si>
  <si>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</si>
  <si>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</si>
  <si>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</si>
  <si>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</si>
  <si>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</si>
  <si>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</si>
  <si>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</si>
  <si>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</si>
  <si>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</si>
  <si>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</si>
  <si>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rate on BUA</t>
  </si>
  <si>
    <t>BUA (20%)</t>
  </si>
  <si>
    <t>Built up area (20%)</t>
  </si>
  <si>
    <t>Flat No</t>
  </si>
  <si>
    <t>Sq. M.</t>
  </si>
  <si>
    <t>JSB (Fort)</t>
  </si>
  <si>
    <t xml:space="preserve">Madhuri Nilesh Kamble </t>
  </si>
  <si>
    <t>page</t>
  </si>
  <si>
    <t>Society Letter</t>
  </si>
  <si>
    <t>JSB - Fort -  Madhuri N. Kamble - Residential Flat No. 16, 2nd Floor, Building No 7A, Shiv Darshan CHSL, P M G P Colony, Majas, Andheri East, Mumbai, State - Maharashtra, India</t>
  </si>
  <si>
    <t>2nd Flr</t>
  </si>
  <si>
    <t>1 RK</t>
  </si>
  <si>
    <t xml:space="preserve">Agreement </t>
  </si>
  <si>
    <t>14.07.2022</t>
  </si>
  <si>
    <t>GR.</t>
  </si>
  <si>
    <t>Lead No. 14691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</si>
</sst>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0" fontId="16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2" fillId="2" borderId="4" xfId="0" applyFont="1" applyFill="1" applyBorder="1"/>
    <xf numFmtId="43" fontId="0" fillId="2" borderId="0" xfId="1" applyFont="1" applyFill="1"/>
    <xf numFmtId="4" fontId="0" fillId="2" borderId="0" xfId="0" applyNumberFormat="1" applyFill="1"/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1" fontId="2" fillId="2" borderId="0" xfId="0" applyNumberFormat="1" applyFont="1" applyFill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Fill="1"/>
    <xf numFmtId="4" fontId="1" fillId="2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17</xdr:col>
      <xdr:colOff>254990</xdr:colOff>
      <xdr:row>53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B43A4E-F8D6-D5C9-A266-986D9A1E3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10593278" cy="8383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13</xdr:col>
      <xdr:colOff>458370</xdr:colOff>
      <xdr:row>65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5ABFBA-0509-5D0F-0C80-F0D690D5C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2000"/>
          <a:ext cx="8383170" cy="7859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15</xdr:col>
      <xdr:colOff>410908</xdr:colOff>
      <xdr:row>104</xdr:row>
      <xdr:rowOff>181957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F49B8B-0A9A-4673-561B-14B6C4106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954000"/>
          <a:ext cx="9554908" cy="7039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14</xdr:col>
      <xdr:colOff>506087</xdr:colOff>
      <xdr:row>145</xdr:row>
      <xdr:rowOff>134379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ED77164-A255-26DE-9951-5056626E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0383500"/>
          <a:ext cx="9040487" cy="73733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12</xdr:col>
      <xdr:colOff>134390</xdr:colOff>
      <xdr:row>188</xdr:row>
      <xdr:rowOff>163011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3C04B29-8BF8-A602-8B11-9F3ADE3F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194000"/>
          <a:ext cx="7449590" cy="778301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515613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3866F9-E35A-D378-2350-C5DA9BE31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0013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372718</xdr:colOff>
      <xdr:row>87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0B6B13-9661-5237-7A42-A4DB9945E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907118" cy="8173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14</xdr:col>
      <xdr:colOff>572771</xdr:colOff>
      <xdr:row>134</xdr:row>
      <xdr:rowOff>153591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1B6931-17BE-23F2-1EBB-1FCB6AA50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45000"/>
          <a:ext cx="9107171" cy="8535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14</xdr:col>
      <xdr:colOff>477508</xdr:colOff>
      <xdr:row>181</xdr:row>
      <xdr:rowOff>29775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FEB253D-E414-142C-369C-2D3E48514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908000"/>
          <a:ext cx="9011908" cy="8602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14</xdr:col>
      <xdr:colOff>487034</xdr:colOff>
      <xdr:row>226</xdr:row>
      <xdr:rowOff>77354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C186918-1EB6-FFA8-7B4D-35A4F8A4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861500"/>
          <a:ext cx="9021434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14</xdr:col>
      <xdr:colOff>487034</xdr:colOff>
      <xdr:row>271</xdr:row>
      <xdr:rowOff>1143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225E204-2225-E691-D312-B8856A61A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3434000"/>
          <a:ext cx="9021434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14</xdr:col>
      <xdr:colOff>572771</xdr:colOff>
      <xdr:row>317</xdr:row>
      <xdr:rowOff>10723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A4BD121-8AC6-8C0E-7654-620880DF9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816000"/>
          <a:ext cx="9107171" cy="8583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4" t="s">
        <v>43</v>
      </c>
      <c r="H2" s="115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E17" sqref="E17:F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9.1406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3"/>
    </row>
    <row r="2" spans="1:13" x14ac:dyDescent="0.25">
      <c r="A2" s="9"/>
      <c r="C2" s="99" t="s">
        <v>81</v>
      </c>
      <c r="D2" s="104"/>
      <c r="F2" s="5"/>
      <c r="G2" s="5"/>
      <c r="H2" s="99" t="s">
        <v>75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5">
        <f>C4+C5</f>
        <v>21400</v>
      </c>
      <c r="D3" s="106" t="s">
        <v>71</v>
      </c>
      <c r="F3" s="72" t="s">
        <v>66</v>
      </c>
      <c r="G3" s="84" t="s">
        <v>62</v>
      </c>
      <c r="H3" s="76"/>
      <c r="I3" s="113">
        <v>185</v>
      </c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05">
        <v>2200</v>
      </c>
      <c r="D4" s="107"/>
      <c r="F4" s="83" t="s">
        <v>82</v>
      </c>
      <c r="G4" s="84" t="s">
        <v>57</v>
      </c>
      <c r="H4" s="97">
        <v>0</v>
      </c>
      <c r="I4" s="113">
        <v>225</v>
      </c>
      <c r="J4" s="73"/>
      <c r="K4" s="3"/>
      <c r="L4" s="3"/>
    </row>
    <row r="5" spans="1:13" x14ac:dyDescent="0.25">
      <c r="A5" s="9" t="s">
        <v>10</v>
      </c>
      <c r="B5" s="11"/>
      <c r="C5" s="105">
        <v>19200</v>
      </c>
      <c r="D5" s="107"/>
      <c r="F5" s="5"/>
      <c r="G5" s="73"/>
      <c r="H5" s="73"/>
      <c r="I5" s="74"/>
    </row>
    <row r="6" spans="1:13" x14ac:dyDescent="0.25">
      <c r="A6" s="9" t="s">
        <v>11</v>
      </c>
      <c r="B6" s="11"/>
      <c r="C6" s="105">
        <f>C4</f>
        <v>2200</v>
      </c>
      <c r="D6" s="107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33</v>
      </c>
      <c r="D7" s="4"/>
      <c r="E7" s="3"/>
    </row>
    <row r="8" spans="1:13" x14ac:dyDescent="0.25">
      <c r="A8" s="9" t="s">
        <v>13</v>
      </c>
      <c r="B8" s="13"/>
      <c r="C8" s="4">
        <f>C9-C7</f>
        <v>27</v>
      </c>
      <c r="D8" s="84" t="s">
        <v>79</v>
      </c>
      <c r="E8" s="84">
        <v>1992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v>0</v>
      </c>
      <c r="D10" s="4"/>
      <c r="E10" s="5"/>
      <c r="F10" s="71"/>
      <c r="G10" s="71"/>
    </row>
    <row r="11" spans="1:13" x14ac:dyDescent="0.25">
      <c r="A11" s="9"/>
      <c r="B11" s="14"/>
      <c r="C11" s="108">
        <f>C10%</f>
        <v>0</v>
      </c>
      <c r="D11" s="108"/>
      <c r="E11" s="3"/>
    </row>
    <row r="12" spans="1:13" x14ac:dyDescent="0.25">
      <c r="A12" s="9" t="s">
        <v>16</v>
      </c>
      <c r="B12" s="11"/>
      <c r="C12" s="105">
        <f>C6*C11</f>
        <v>0</v>
      </c>
      <c r="D12" s="107"/>
      <c r="E12" s="73"/>
    </row>
    <row r="13" spans="1:13" x14ac:dyDescent="0.25">
      <c r="A13" s="9" t="s">
        <v>17</v>
      </c>
      <c r="B13" s="11"/>
      <c r="C13" s="105">
        <f>C6-C12</f>
        <v>2200</v>
      </c>
      <c r="D13" s="107"/>
      <c r="E13" s="31">
        <f>C4-18500</f>
        <v>-16300</v>
      </c>
    </row>
    <row r="14" spans="1:13" x14ac:dyDescent="0.25">
      <c r="A14" s="9" t="s">
        <v>10</v>
      </c>
      <c r="B14" s="11"/>
      <c r="C14" s="105">
        <f>C5</f>
        <v>19200</v>
      </c>
      <c r="D14" s="107"/>
      <c r="F14" s="71"/>
      <c r="G14" s="71"/>
      <c r="H14" s="4"/>
    </row>
    <row r="15" spans="1:13" x14ac:dyDescent="0.25">
      <c r="B15" s="11"/>
      <c r="C15" s="105"/>
      <c r="D15" s="107"/>
      <c r="H15" s="4"/>
    </row>
    <row r="16" spans="1:13" x14ac:dyDescent="0.25">
      <c r="A16" s="15" t="s">
        <v>18</v>
      </c>
      <c r="B16" s="16"/>
      <c r="C16" s="106">
        <f>C14+C13</f>
        <v>21400</v>
      </c>
      <c r="D16" s="106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00" t="s">
        <v>62</v>
      </c>
      <c r="B18" s="5"/>
      <c r="C18" s="109">
        <v>185</v>
      </c>
      <c r="D18" s="109"/>
      <c r="E18" s="94"/>
      <c r="H18" s="96"/>
    </row>
    <row r="19" spans="1:8" x14ac:dyDescent="0.25">
      <c r="A19" s="9"/>
      <c r="B19" s="4"/>
      <c r="C19" s="110">
        <f>C18*C16</f>
        <v>3959000</v>
      </c>
      <c r="D19" s="4" t="s">
        <v>41</v>
      </c>
      <c r="E19" s="95"/>
      <c r="H19" s="4"/>
    </row>
    <row r="20" spans="1:8" x14ac:dyDescent="0.25">
      <c r="A20" s="9"/>
      <c r="B20" s="31"/>
      <c r="C20" s="110">
        <f>C19*0.9</f>
        <v>3563100</v>
      </c>
      <c r="D20" s="4" t="s">
        <v>19</v>
      </c>
      <c r="E20" s="75"/>
      <c r="F20" s="6"/>
      <c r="H20" s="71"/>
    </row>
    <row r="21" spans="1:8" x14ac:dyDescent="0.25">
      <c r="A21" s="9"/>
      <c r="C21" s="110">
        <f>C19*80%</f>
        <v>3167200</v>
      </c>
      <c r="D21" s="4" t="s">
        <v>20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21</v>
      </c>
      <c r="B23" s="18"/>
      <c r="C23" s="111">
        <f>C4*D23</f>
        <v>407000</v>
      </c>
      <c r="D23" s="111">
        <f>C18</f>
        <v>185</v>
      </c>
      <c r="E23" s="75"/>
    </row>
    <row r="24" spans="1:8" x14ac:dyDescent="0.25">
      <c r="A24" s="9" t="s">
        <v>22</v>
      </c>
      <c r="E24" s="3"/>
    </row>
    <row r="25" spans="1:8" x14ac:dyDescent="0.25">
      <c r="A25" s="19" t="s">
        <v>23</v>
      </c>
      <c r="B25" s="10"/>
      <c r="C25" s="31">
        <f>C19*0.025/12</f>
        <v>8247.9166666666661</v>
      </c>
      <c r="D25" s="31"/>
      <c r="E25" s="75"/>
    </row>
    <row r="26" spans="1:8" x14ac:dyDescent="0.25">
      <c r="C26" s="31"/>
      <c r="D26" s="31"/>
      <c r="F26" s="73" t="s">
        <v>86</v>
      </c>
    </row>
    <row r="27" spans="1:8" x14ac:dyDescent="0.25">
      <c r="A27" s="5" t="s">
        <v>80</v>
      </c>
      <c r="B27" s="5"/>
      <c r="C27" s="112"/>
      <c r="D27" s="112"/>
    </row>
    <row r="28" spans="1:8" x14ac:dyDescent="0.25">
      <c r="D28" s="71"/>
    </row>
    <row r="29" spans="1:8" x14ac:dyDescent="0.25">
      <c r="A29" t="s">
        <v>83</v>
      </c>
      <c r="G29" s="3"/>
      <c r="H29" s="3"/>
    </row>
    <row r="30" spans="1:8" ht="18.75" x14ac:dyDescent="0.3">
      <c r="A30" t="s">
        <v>84</v>
      </c>
      <c r="B30" s="101">
        <v>2700000</v>
      </c>
      <c r="E30" s="116" t="s">
        <v>76</v>
      </c>
      <c r="F30" s="116"/>
      <c r="G30" s="3"/>
      <c r="H30" s="3"/>
    </row>
    <row r="31" spans="1:8" ht="18.75" x14ac:dyDescent="0.3">
      <c r="E31" s="116" t="s">
        <v>77</v>
      </c>
      <c r="F31" s="116"/>
      <c r="G31" s="3"/>
      <c r="H31" s="3"/>
    </row>
    <row r="32" spans="1:8" ht="18.75" x14ac:dyDescent="0.3">
      <c r="C32" s="31">
        <f>B30/C18</f>
        <v>14594.594594594595</v>
      </c>
      <c r="E32" s="98" t="s">
        <v>41</v>
      </c>
      <c r="F32" s="98">
        <f>C19</f>
        <v>3959000</v>
      </c>
      <c r="G32" s="3"/>
      <c r="H32" s="3"/>
    </row>
    <row r="33" spans="1:8" ht="18.75" x14ac:dyDescent="0.3">
      <c r="E33" s="98" t="s">
        <v>19</v>
      </c>
      <c r="F33" s="98">
        <f>F32*90%</f>
        <v>3563100</v>
      </c>
      <c r="G33" s="3"/>
      <c r="H33" s="75">
        <f>F32*80</f>
        <v>316720000</v>
      </c>
    </row>
    <row r="34" spans="1:8" ht="18.75" x14ac:dyDescent="0.3">
      <c r="C34" s="31">
        <f>B30*1.2</f>
        <v>3240000</v>
      </c>
      <c r="E34" s="98" t="s">
        <v>20</v>
      </c>
      <c r="F34" s="98">
        <f>F32*80%</f>
        <v>3167200</v>
      </c>
      <c r="G34" s="3"/>
      <c r="H34" s="3"/>
    </row>
    <row r="35" spans="1:8" x14ac:dyDescent="0.25">
      <c r="C35" s="31">
        <f>C34/C18</f>
        <v>17513.513513513513</v>
      </c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/>
      <c r="H37" s="3"/>
    </row>
    <row r="38" spans="1:8" x14ac:dyDescent="0.25">
      <c r="E38" s="3"/>
      <c r="F38" s="3"/>
      <c r="G38" s="3"/>
      <c r="H38" s="3"/>
    </row>
    <row r="39" spans="1:8" x14ac:dyDescent="0.25">
      <c r="F39">
        <v>3533000</v>
      </c>
    </row>
    <row r="40" spans="1:8" x14ac:dyDescent="0.25">
      <c r="F40">
        <f>F39/C18</f>
        <v>19097.297297297297</v>
      </c>
    </row>
    <row r="41" spans="1:8" x14ac:dyDescent="0.25">
      <c r="F41">
        <v>3385000</v>
      </c>
    </row>
    <row r="42" spans="1:8" x14ac:dyDescent="0.25">
      <c r="F42">
        <f>F41/C18</f>
        <v>18297.297297297297</v>
      </c>
    </row>
    <row r="43" spans="1:8" x14ac:dyDescent="0.25">
      <c r="F43">
        <v>3533000</v>
      </c>
    </row>
    <row r="44" spans="1:8" x14ac:dyDescent="0.25">
      <c r="F44">
        <f>F43/C18</f>
        <v>19097.297297297297</v>
      </c>
    </row>
    <row r="46" spans="1:8" x14ac:dyDescent="0.25">
      <c r="A46" s="20"/>
    </row>
    <row r="47" spans="1:8" ht="18.75" x14ac:dyDescent="0.3">
      <c r="E47" s="116" t="s">
        <v>76</v>
      </c>
      <c r="F47" s="116"/>
    </row>
    <row r="48" spans="1:8" ht="18.75" x14ac:dyDescent="0.3">
      <c r="E48" s="116" t="s">
        <v>77</v>
      </c>
      <c r="F48" s="116"/>
    </row>
    <row r="49" spans="1:6" ht="18.75" x14ac:dyDescent="0.3">
      <c r="E49" s="98" t="s">
        <v>41</v>
      </c>
      <c r="F49" s="98">
        <v>3385000</v>
      </c>
    </row>
    <row r="50" spans="1:6" ht="18.75" x14ac:dyDescent="0.3">
      <c r="E50" s="98" t="s">
        <v>19</v>
      </c>
      <c r="F50" s="98">
        <f>F49*90%</f>
        <v>3046500</v>
      </c>
    </row>
    <row r="51" spans="1:6" ht="18.75" x14ac:dyDescent="0.3">
      <c r="E51" s="98" t="s">
        <v>20</v>
      </c>
      <c r="F51" s="98">
        <f>F49*80%</f>
        <v>2708000</v>
      </c>
    </row>
    <row r="54" spans="1:6" ht="18.75" x14ac:dyDescent="0.3">
      <c r="E54" s="116" t="s">
        <v>76</v>
      </c>
      <c r="F54" s="116"/>
    </row>
    <row r="55" spans="1:6" ht="18.75" x14ac:dyDescent="0.3">
      <c r="E55" s="116" t="s">
        <v>77</v>
      </c>
      <c r="F55" s="116"/>
    </row>
    <row r="56" spans="1:6" ht="18.75" x14ac:dyDescent="0.3">
      <c r="E56" s="98" t="s">
        <v>41</v>
      </c>
      <c r="F56" s="98">
        <v>3533000</v>
      </c>
    </row>
    <row r="57" spans="1:6" ht="18.75" x14ac:dyDescent="0.3">
      <c r="E57" s="98" t="s">
        <v>19</v>
      </c>
      <c r="F57" s="98">
        <f>F56*90%</f>
        <v>3179700</v>
      </c>
    </row>
    <row r="58" spans="1:6" ht="18.75" x14ac:dyDescent="0.3">
      <c r="E58" s="98" t="s">
        <v>20</v>
      </c>
      <c r="F58" s="98">
        <f>F56*80%</f>
        <v>2826400</v>
      </c>
    </row>
    <row r="59" spans="1:6" ht="15.75" x14ac:dyDescent="0.25">
      <c r="A59" s="21"/>
    </row>
    <row r="60" spans="1:6" ht="15.75" x14ac:dyDescent="0.25">
      <c r="A60" s="21"/>
    </row>
    <row r="61" spans="1:6" ht="15.75" x14ac:dyDescent="0.25">
      <c r="A61" s="21"/>
    </row>
    <row r="62" spans="1:6" ht="15.75" x14ac:dyDescent="0.25">
      <c r="A62" s="21"/>
    </row>
    <row r="63" spans="1:6" ht="15.75" x14ac:dyDescent="0.25">
      <c r="A63" s="21"/>
    </row>
    <row r="64" spans="1:6" ht="15.75" x14ac:dyDescent="0.25">
      <c r="A64" s="21"/>
    </row>
    <row r="65" spans="1:1" ht="15.75" x14ac:dyDescent="0.25">
      <c r="A65" s="21"/>
    </row>
    <row r="84" spans="3:3" x14ac:dyDescent="0.25">
      <c r="C84">
        <f>C83*C82</f>
        <v>0</v>
      </c>
    </row>
  </sheetData>
  <mergeCells count="6">
    <mergeCell ref="E55:F55"/>
    <mergeCell ref="E30:F30"/>
    <mergeCell ref="E31:F31"/>
    <mergeCell ref="E47:F47"/>
    <mergeCell ref="E48:F48"/>
    <mergeCell ref="E54:F5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6" sqref="O6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74</v>
      </c>
      <c r="O1" s="1" t="s">
        <v>62</v>
      </c>
      <c r="P1" s="1" t="s">
        <v>72</v>
      </c>
      <c r="Q1" s="1" t="s">
        <v>1</v>
      </c>
      <c r="R1" s="1" t="s">
        <v>68</v>
      </c>
      <c r="S1" s="1" t="s">
        <v>67</v>
      </c>
      <c r="U1" s="2"/>
      <c r="V1" s="2"/>
      <c r="W1" s="2"/>
      <c r="X1" s="2"/>
      <c r="Y1" s="2"/>
    </row>
    <row r="2" spans="1:32" x14ac:dyDescent="0.25">
      <c r="B2">
        <v>250</v>
      </c>
      <c r="C2">
        <f>B2*1.2</f>
        <v>300</v>
      </c>
      <c r="D2" s="87">
        <f>C2*1.2</f>
        <v>360</v>
      </c>
      <c r="E2" s="87">
        <v>6000000</v>
      </c>
      <c r="F2" s="87">
        <f>E2/B2</f>
        <v>24000</v>
      </c>
      <c r="G2" s="77">
        <f>E2/C2</f>
        <v>20000</v>
      </c>
      <c r="H2">
        <f>E2/D2</f>
        <v>16666.666666666668</v>
      </c>
      <c r="I2">
        <v>1</v>
      </c>
      <c r="J2">
        <v>36</v>
      </c>
      <c r="O2" s="86">
        <f>P2/1.2</f>
        <v>180.02790000000002</v>
      </c>
      <c r="P2" s="87">
        <f>20.07*10.764</f>
        <v>216.03348</v>
      </c>
      <c r="Q2" s="87">
        <v>3800000</v>
      </c>
      <c r="R2" s="102">
        <f t="shared" ref="R2:R3" si="0">Q2/O2</f>
        <v>21107.839396004729</v>
      </c>
      <c r="S2" s="87">
        <f>Q2/P2</f>
        <v>17589.866163337276</v>
      </c>
      <c r="T2" s="87"/>
      <c r="U2" s="88"/>
      <c r="V2" s="3"/>
      <c r="W2" s="3"/>
      <c r="X2" s="3"/>
      <c r="Y2" s="3"/>
      <c r="AB2" s="33"/>
    </row>
    <row r="3" spans="1:32" x14ac:dyDescent="0.25">
      <c r="B3" s="92">
        <v>225</v>
      </c>
      <c r="C3">
        <f t="shared" ref="C3:C4" si="1">B3*1.2</f>
        <v>270</v>
      </c>
      <c r="D3" s="87">
        <f t="shared" ref="D3:D8" si="2">C3*1.2</f>
        <v>324</v>
      </c>
      <c r="E3" s="87">
        <v>5000000</v>
      </c>
      <c r="F3" s="118">
        <f t="shared" ref="F3:F6" si="3">E3/B3</f>
        <v>22222.222222222223</v>
      </c>
      <c r="G3" s="77">
        <f t="shared" ref="G3:G8" si="4">E3/C3</f>
        <v>18518.518518518518</v>
      </c>
      <c r="H3">
        <f t="shared" ref="H3:H7" si="5">E3/D3</f>
        <v>15432.098765432098</v>
      </c>
      <c r="I3" t="s">
        <v>85</v>
      </c>
      <c r="J3">
        <v>5</v>
      </c>
      <c r="O3" s="86">
        <f>P3/1.2</f>
        <v>180.02790000000002</v>
      </c>
      <c r="P3" s="87">
        <f>20.07*10.764</f>
        <v>216.03348</v>
      </c>
      <c r="Q3" s="87">
        <v>4000000</v>
      </c>
      <c r="R3" s="118">
        <f t="shared" si="0"/>
        <v>22218.778311583923</v>
      </c>
      <c r="S3" s="87">
        <f>Q3/P3</f>
        <v>18515.648592986607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v>180</v>
      </c>
      <c r="C4">
        <f t="shared" si="1"/>
        <v>216</v>
      </c>
      <c r="D4" s="87">
        <f t="shared" si="2"/>
        <v>259.2</v>
      </c>
      <c r="E4" s="87">
        <v>6400000</v>
      </c>
      <c r="F4" s="87">
        <f t="shared" si="3"/>
        <v>35555.555555555555</v>
      </c>
      <c r="G4" s="77">
        <f t="shared" si="4"/>
        <v>29629.629629629631</v>
      </c>
      <c r="H4">
        <f t="shared" si="5"/>
        <v>24691.358024691359</v>
      </c>
      <c r="I4">
        <v>3</v>
      </c>
      <c r="J4">
        <v>54</v>
      </c>
      <c r="O4" s="86">
        <f>P4/1.2</f>
        <v>180.02790000000002</v>
      </c>
      <c r="P4" s="87">
        <f>20.07*10.764</f>
        <v>216.03348</v>
      </c>
      <c r="Q4" s="87">
        <v>4100000</v>
      </c>
      <c r="R4" s="87">
        <f>Q4/O4</f>
        <v>22774.247769373524</v>
      </c>
      <c r="S4" s="87">
        <f>Q4/P4</f>
        <v>18978.53980781127</v>
      </c>
      <c r="T4" s="87"/>
      <c r="U4" s="88"/>
      <c r="V4" s="3"/>
      <c r="W4" s="3"/>
      <c r="X4" s="3"/>
      <c r="Y4" s="3"/>
    </row>
    <row r="5" spans="1:32" x14ac:dyDescent="0.25">
      <c r="B5" s="71">
        <f>C5/1.2</f>
        <v>208.33333333333334</v>
      </c>
      <c r="C5">
        <v>250</v>
      </c>
      <c r="D5" s="87">
        <f t="shared" si="2"/>
        <v>300</v>
      </c>
      <c r="E5" s="87">
        <v>4600000</v>
      </c>
      <c r="F5" s="102">
        <f t="shared" si="3"/>
        <v>22080</v>
      </c>
      <c r="G5" s="77">
        <f t="shared" si="4"/>
        <v>18400</v>
      </c>
      <c r="H5">
        <f t="shared" si="5"/>
        <v>15333.333333333334</v>
      </c>
      <c r="I5">
        <v>4</v>
      </c>
      <c r="J5">
        <v>410</v>
      </c>
      <c r="O5" s="86">
        <f>P5/1.2</f>
        <v>225.0573</v>
      </c>
      <c r="P5" s="87">
        <f>25.09*10.764</f>
        <v>270.06876</v>
      </c>
      <c r="Q5" s="87">
        <v>4250000</v>
      </c>
      <c r="R5" s="118">
        <f>Q5/O5</f>
        <v>18884.07974324761</v>
      </c>
      <c r="S5" s="87">
        <f>Q5/P5</f>
        <v>15736.733119373008</v>
      </c>
      <c r="T5" s="87"/>
      <c r="U5" s="88"/>
      <c r="V5" s="3"/>
      <c r="W5" s="3"/>
      <c r="X5" s="3"/>
      <c r="Y5" s="3"/>
    </row>
    <row r="6" spans="1:32" x14ac:dyDescent="0.25">
      <c r="B6">
        <v>225</v>
      </c>
      <c r="C6">
        <f t="shared" ref="C6:C12" si="6">B6*1.2</f>
        <v>270</v>
      </c>
      <c r="D6" s="87">
        <f t="shared" si="2"/>
        <v>324</v>
      </c>
      <c r="E6" s="119">
        <v>3800000</v>
      </c>
      <c r="F6" s="119">
        <f t="shared" si="3"/>
        <v>16888.888888888891</v>
      </c>
      <c r="G6" s="77">
        <f t="shared" si="4"/>
        <v>14074.074074074075</v>
      </c>
      <c r="H6">
        <f t="shared" si="5"/>
        <v>11728.395061728395</v>
      </c>
      <c r="I6">
        <v>7</v>
      </c>
      <c r="J6">
        <v>702</v>
      </c>
      <c r="O6" s="86">
        <f>P6/1.2</f>
        <v>225.0573</v>
      </c>
      <c r="P6" s="87">
        <f>25.09*10.764</f>
        <v>270.06876</v>
      </c>
      <c r="Q6" s="87">
        <v>4000000</v>
      </c>
      <c r="R6" s="102">
        <f>Q6/O6</f>
        <v>17773.251523056573</v>
      </c>
      <c r="S6" s="87">
        <f>Q6/P6</f>
        <v>14811.042935880478</v>
      </c>
      <c r="T6" s="87"/>
      <c r="U6" s="88"/>
      <c r="V6" s="3"/>
      <c r="W6" s="3"/>
      <c r="X6" s="3"/>
      <c r="Y6" s="3"/>
    </row>
    <row r="7" spans="1:32" x14ac:dyDescent="0.25">
      <c r="B7">
        <v>225</v>
      </c>
      <c r="C7">
        <f t="shared" si="6"/>
        <v>270</v>
      </c>
      <c r="D7" s="87">
        <f t="shared" si="2"/>
        <v>324</v>
      </c>
      <c r="E7" s="87">
        <v>4500000</v>
      </c>
      <c r="F7" s="102">
        <f t="shared" ref="F7:F14" si="7">ROUND((E7/B7),0)</f>
        <v>20000</v>
      </c>
      <c r="G7" s="77">
        <f t="shared" si="4"/>
        <v>16666.666666666668</v>
      </c>
      <c r="H7">
        <f t="shared" si="5"/>
        <v>13888.888888888889</v>
      </c>
      <c r="O7" s="87"/>
      <c r="P7" s="87"/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B8">
        <v>225</v>
      </c>
      <c r="C8">
        <v>300</v>
      </c>
      <c r="D8" s="87">
        <f t="shared" si="2"/>
        <v>360</v>
      </c>
      <c r="E8" s="87">
        <v>4500000</v>
      </c>
      <c r="F8" s="118">
        <f t="shared" si="7"/>
        <v>20000</v>
      </c>
      <c r="G8" s="77">
        <f t="shared" si="4"/>
        <v>15000</v>
      </c>
      <c r="H8">
        <f t="shared" ref="H8:H13" si="8">F8/D8</f>
        <v>55.555555555555557</v>
      </c>
      <c r="O8" s="87"/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D9" s="87"/>
      <c r="E9" s="87"/>
      <c r="F9" s="87"/>
      <c r="G9" s="77" t="e">
        <f t="shared" ref="G9" si="9">F9/C9</f>
        <v>#DIV/0!</v>
      </c>
      <c r="H9" t="e">
        <f t="shared" si="8"/>
        <v>#DIV/0!</v>
      </c>
      <c r="O9" s="87"/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6"/>
        <v>0</v>
      </c>
      <c r="D10" s="87">
        <v>0</v>
      </c>
      <c r="E10" s="87"/>
      <c r="F10" s="87" t="e">
        <f t="shared" si="7"/>
        <v>#DIV/0!</v>
      </c>
      <c r="G10" t="e">
        <f t="shared" ref="G10:G14" si="10">ROUND((E10/C10),0)</f>
        <v>#DIV/0!</v>
      </c>
      <c r="H10" t="e">
        <f t="shared" si="8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6"/>
        <v>0</v>
      </c>
      <c r="D11">
        <f t="shared" ref="D11:D14" si="11">C11*1.2</f>
        <v>0</v>
      </c>
      <c r="E11" s="87"/>
      <c r="F11" t="e">
        <f t="shared" si="7"/>
        <v>#DIV/0!</v>
      </c>
      <c r="G11" t="e">
        <f t="shared" si="10"/>
        <v>#DIV/0!</v>
      </c>
      <c r="H11" t="e">
        <f t="shared" si="8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6"/>
        <v>0</v>
      </c>
      <c r="D12">
        <f t="shared" si="11"/>
        <v>0</v>
      </c>
      <c r="E12" s="87"/>
      <c r="F12" t="e">
        <f t="shared" si="7"/>
        <v>#DIV/0!</v>
      </c>
      <c r="G12" t="e">
        <f t="shared" si="10"/>
        <v>#DIV/0!</v>
      </c>
      <c r="H12" t="e">
        <f t="shared" si="8"/>
        <v>#DIV/0!</v>
      </c>
      <c r="I12">
        <f t="shared" ref="I12:I14" si="12">U12</f>
        <v>0</v>
      </c>
      <c r="J12">
        <f t="shared" ref="J12:J14" si="13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4">B13*1.1</f>
        <v>0</v>
      </c>
      <c r="D13">
        <f t="shared" si="11"/>
        <v>0</v>
      </c>
      <c r="E13" s="87"/>
      <c r="F13" t="e">
        <f t="shared" si="7"/>
        <v>#DIV/0!</v>
      </c>
      <c r="G13" t="e">
        <f t="shared" si="10"/>
        <v>#DIV/0!</v>
      </c>
      <c r="H13" t="e">
        <f t="shared" si="8"/>
        <v>#DIV/0!</v>
      </c>
      <c r="I13">
        <f t="shared" si="12"/>
        <v>0</v>
      </c>
      <c r="J13">
        <f t="shared" si="13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4"/>
        <v>0</v>
      </c>
      <c r="D14">
        <f t="shared" si="11"/>
        <v>0</v>
      </c>
      <c r="E14" s="87"/>
      <c r="F14" t="e">
        <f t="shared" si="7"/>
        <v>#DIV/0!</v>
      </c>
      <c r="G14" t="e">
        <f t="shared" si="10"/>
        <v>#DIV/0!</v>
      </c>
      <c r="H14" t="e">
        <f t="shared" ref="H14" si="15">ROUND((E14/D14),0)</f>
        <v>#DIV/0!</v>
      </c>
      <c r="I14">
        <f t="shared" si="12"/>
        <v>0</v>
      </c>
      <c r="J14">
        <f t="shared" si="13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6">B15*1.2</f>
        <v>0</v>
      </c>
      <c r="D15">
        <f t="shared" ref="D15:D18" si="17">C15*1.2</f>
        <v>0</v>
      </c>
      <c r="E15" s="87"/>
      <c r="F15" t="e">
        <f t="shared" ref="F15:F18" si="18">ROUND((E15/B15),0)</f>
        <v>#DIV/0!</v>
      </c>
      <c r="G15" t="e">
        <f t="shared" ref="G15:G18" si="19">ROUND((E15/C15),0)</f>
        <v>#DIV/0!</v>
      </c>
      <c r="H15" t="e">
        <f t="shared" ref="H15:H18" si="20">ROUND((E15/D15),0)</f>
        <v>#DIV/0!</v>
      </c>
      <c r="I15">
        <f t="shared" ref="I15:J18" si="21">U15</f>
        <v>0</v>
      </c>
      <c r="J15">
        <f t="shared" si="21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2">B16*1.2</f>
        <v>0</v>
      </c>
      <c r="D16">
        <f t="shared" si="17"/>
        <v>0</v>
      </c>
      <c r="E16" s="87"/>
      <c r="F16" t="e">
        <f t="shared" si="18"/>
        <v>#DIV/0!</v>
      </c>
      <c r="G16" t="e">
        <f t="shared" si="19"/>
        <v>#DIV/0!</v>
      </c>
      <c r="H16" t="e">
        <f t="shared" si="20"/>
        <v>#DIV/0!</v>
      </c>
      <c r="I16">
        <f t="shared" si="21"/>
        <v>0</v>
      </c>
      <c r="J16">
        <f t="shared" si="21"/>
        <v>0</v>
      </c>
      <c r="S16" s="87"/>
      <c r="T16" s="87"/>
    </row>
    <row r="17" spans="1:25" x14ac:dyDescent="0.25">
      <c r="B17">
        <f t="shared" ref="B17:B18" si="23">O17</f>
        <v>0</v>
      </c>
      <c r="C17">
        <f t="shared" si="22"/>
        <v>0</v>
      </c>
      <c r="D17">
        <f t="shared" si="17"/>
        <v>0</v>
      </c>
      <c r="E17" s="87"/>
      <c r="F17" t="e">
        <f t="shared" si="18"/>
        <v>#DIV/0!</v>
      </c>
      <c r="G17" t="e">
        <f t="shared" si="19"/>
        <v>#DIV/0!</v>
      </c>
      <c r="H17" t="e">
        <f t="shared" si="20"/>
        <v>#DIV/0!</v>
      </c>
      <c r="I17">
        <f t="shared" si="21"/>
        <v>0</v>
      </c>
      <c r="J17">
        <f t="shared" si="21"/>
        <v>0</v>
      </c>
      <c r="S17" s="87"/>
      <c r="T17" s="87"/>
    </row>
    <row r="18" spans="1:25" x14ac:dyDescent="0.25">
      <c r="B18">
        <f t="shared" si="23"/>
        <v>0</v>
      </c>
      <c r="C18">
        <f t="shared" si="22"/>
        <v>0</v>
      </c>
      <c r="D18">
        <f t="shared" si="17"/>
        <v>0</v>
      </c>
      <c r="E18" s="87"/>
      <c r="F18" t="e">
        <f t="shared" si="18"/>
        <v>#DIV/0!</v>
      </c>
      <c r="G18" t="e">
        <f t="shared" si="19"/>
        <v>#DIV/0!</v>
      </c>
      <c r="H18" t="e">
        <f t="shared" si="20"/>
        <v>#DIV/0!</v>
      </c>
      <c r="I18">
        <f t="shared" si="21"/>
        <v>0</v>
      </c>
      <c r="J18">
        <f t="shared" si="21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31" zoomScale="130" zoomScaleNormal="130" workbookViewId="0">
      <selection activeCell="G57" sqref="G57"/>
    </sheetView>
  </sheetViews>
  <sheetFormatPr defaultRowHeight="15" x14ac:dyDescent="0.25"/>
  <sheetData>
    <row r="117" spans="6:13" x14ac:dyDescent="0.25">
      <c r="F117" s="117" t="s">
        <v>55</v>
      </c>
      <c r="G117" s="117"/>
      <c r="H117" s="117"/>
      <c r="I117" s="117"/>
      <c r="J117" s="117"/>
      <c r="K117" s="117"/>
      <c r="L117" s="117"/>
      <c r="M117" s="117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36:R157"/>
  <sheetViews>
    <sheetView topLeftCell="A106" workbookViewId="0">
      <selection activeCell="P152" sqref="P152"/>
    </sheetView>
  </sheetViews>
  <sheetFormatPr defaultRowHeight="15" x14ac:dyDescent="0.25"/>
  <sheetData>
    <row r="36" spans="15:16" x14ac:dyDescent="0.25">
      <c r="O36" t="s">
        <v>78</v>
      </c>
      <c r="P36">
        <v>6</v>
      </c>
    </row>
    <row r="79" spans="17:18" x14ac:dyDescent="0.25">
      <c r="Q79" t="s">
        <v>78</v>
      </c>
      <c r="R79">
        <v>8</v>
      </c>
    </row>
    <row r="157" spans="14:15" x14ac:dyDescent="0.25">
      <c r="N157" t="s">
        <v>78</v>
      </c>
      <c r="O157">
        <v>23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48" workbookViewId="0">
      <selection activeCell="A320" sqref="A32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2025-03-07T07:17:28Z</dcterms:modified>
</cp:coreProperties>
</file>