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BOB\SME Ballard Estate\Vinayak Kejriwal\"/>
    </mc:Choice>
  </mc:AlternateContent>
  <xr:revisionPtr revIDLastSave="0" documentId="13_ncr:1_{3948879E-3F85-421D-BF71-500C083A2EE0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6" r:id="rId5"/>
    <sheet name="Area Page" sheetId="45" r:id="rId6"/>
    <sheet name="RERA" sheetId="47" r:id="rId7"/>
  </sheets>
  <calcPr calcId="191029"/>
</workbook>
</file>

<file path=xl/calcChain.xml><?xml version="1.0" encoding="utf-8"?>
<calcChain xmlns="http://schemas.openxmlformats.org/spreadsheetml/2006/main">
  <c r="E21" i="23" l="1"/>
  <c r="S5" i="4"/>
  <c r="S6" i="4"/>
  <c r="S7" i="4"/>
  <c r="S8" i="4"/>
  <c r="P6" i="4"/>
  <c r="P7" i="4"/>
  <c r="P8" i="4"/>
  <c r="P9" i="4"/>
  <c r="P5" i="4"/>
  <c r="P3" i="4"/>
  <c r="S3" i="4" s="1"/>
  <c r="P4" i="4"/>
  <c r="S4" i="4"/>
  <c r="R3" i="4"/>
  <c r="R4" i="4"/>
  <c r="R5" i="4"/>
  <c r="R6" i="4"/>
  <c r="R7" i="4"/>
  <c r="R8" i="4"/>
  <c r="R9" i="4"/>
  <c r="O3" i="4"/>
  <c r="S2" i="4"/>
  <c r="P2" i="4"/>
  <c r="O2" i="4"/>
  <c r="R2" i="4" s="1"/>
  <c r="C3" i="4"/>
  <c r="D3" i="4"/>
  <c r="C4" i="4"/>
  <c r="D4" i="4"/>
  <c r="C5" i="4"/>
  <c r="D5" i="4"/>
  <c r="C6" i="4"/>
  <c r="D6" i="4"/>
  <c r="C7" i="4"/>
  <c r="D7" i="4"/>
  <c r="C8" i="4"/>
  <c r="D8" i="4"/>
  <c r="C9" i="4"/>
  <c r="D9" i="4"/>
  <c r="D2" i="4"/>
  <c r="C2" i="4"/>
  <c r="J4" i="23"/>
  <c r="J3" i="23"/>
  <c r="J5" i="23" s="1"/>
  <c r="D2" i="25"/>
  <c r="C10" i="4"/>
  <c r="C11" i="4"/>
  <c r="C12" i="4"/>
  <c r="C13" i="4"/>
  <c r="C14" i="4"/>
  <c r="P11" i="4" l="1"/>
  <c r="P12" i="4"/>
  <c r="P10" i="4"/>
  <c r="F6" i="4"/>
  <c r="F5" i="4"/>
  <c r="F3" i="4"/>
  <c r="G7" i="4"/>
  <c r="C15" i="4"/>
  <c r="F4" i="4"/>
  <c r="F2" i="4"/>
  <c r="R10" i="4" l="1"/>
  <c r="G4" i="4" l="1"/>
  <c r="G5" i="4"/>
  <c r="G6" i="4"/>
  <c r="G3" i="4"/>
  <c r="G2" i="4"/>
  <c r="D11" i="4"/>
  <c r="D12" i="4"/>
  <c r="H7" i="4" l="1"/>
  <c r="D25" i="23" l="1"/>
  <c r="C25" i="23" s="1"/>
  <c r="C16" i="4" l="1"/>
  <c r="G25" i="4"/>
  <c r="G33" i="4" s="1"/>
  <c r="C14" i="23" l="1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6" i="23" l="1"/>
  <c r="C8" i="23"/>
  <c r="C6" i="23"/>
  <c r="C10" i="23" l="1"/>
  <c r="C11" i="23" s="1"/>
  <c r="C12" i="23" s="1"/>
  <c r="C13" i="23" s="1"/>
  <c r="C16" i="23" l="1"/>
  <c r="C19" i="23" s="1"/>
  <c r="C21" i="23" l="1"/>
  <c r="C27" i="23"/>
  <c r="J18" i="4"/>
  <c r="I18" i="4"/>
  <c r="J17" i="4"/>
  <c r="I17" i="4"/>
  <c r="J16" i="4"/>
  <c r="I16" i="4"/>
  <c r="J15" i="4"/>
  <c r="I15" i="4"/>
  <c r="C22" i="23" l="1"/>
  <c r="F35" i="23" s="1"/>
  <c r="F34" i="23"/>
  <c r="H35" i="23" s="1"/>
  <c r="C23" i="23"/>
  <c r="F36" i="23" s="1"/>
  <c r="B17" i="4"/>
  <c r="B18" i="4"/>
  <c r="C18" i="4" l="1"/>
  <c r="G18" i="4" s="1"/>
  <c r="F18" i="4"/>
  <c r="C17" i="4"/>
  <c r="G17" i="4" s="1"/>
  <c r="F17" i="4"/>
  <c r="G16" i="4"/>
  <c r="F16" i="4"/>
  <c r="D18" i="4" l="1"/>
  <c r="H18" i="4" s="1"/>
  <c r="D15" i="4"/>
  <c r="D16" i="4"/>
  <c r="H16" i="4" s="1"/>
  <c r="D17" i="4"/>
  <c r="H17" i="4" s="1"/>
  <c r="H15" i="4" l="1"/>
  <c r="F15" i="4"/>
  <c r="G15" i="4"/>
  <c r="F10" i="4"/>
  <c r="H10" i="4" s="1"/>
  <c r="G10" i="4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  <c r="H8" i="4" l="1"/>
  <c r="G8" i="4"/>
  <c r="G9" i="4"/>
  <c r="H9" i="4"/>
</calcChain>
</file>

<file path=xl/sharedStrings.xml><?xml version="1.0" encoding="utf-8"?>
<sst xmlns="http://schemas.openxmlformats.org/spreadsheetml/2006/main" count="112" uniqueCount="89">
  <si>
    <t>Sr. No.</t>
  </si>
  <si>
    <t>Value</t>
  </si>
  <si>
    <t>Floor</t>
  </si>
  <si>
    <t>Total 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</si>
  <si>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</si>
  <si>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</si>
  <si>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</si>
  <si>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</si>
  <si>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</si>
  <si>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</si>
  <si>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</si>
  <si>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</si>
  <si>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</si>
  <si>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</si>
  <si>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</si>
  <si>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</si>
  <si>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</si>
  <si>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</si>
  <si>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</si>
  <si>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</si>
  <si>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</si>
  <si>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</si>
  <si>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</si>
  <si>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</si>
  <si>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</si>
  <si>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</si>
  <si>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</si>
  <si>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</si>
  <si>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</si>
  <si>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</si>
  <si>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</si>
  <si>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</si>
  <si>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</si>
  <si>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</si>
  <si>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</si>
  <si>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</si>
  <si>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</si>
  <si>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</si>
  <si>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</si>
  <si>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</si>
  <si>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</si>
  <si>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</si>
  <si>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</si>
  <si>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</si>
  <si>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</si>
  <si>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</si>
  <si>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</si>
  <si>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</si>
  <si>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</si>
  <si>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</si>
  <si>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</si>
  <si>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</si>
  <si>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</si>
  <si>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</si>
  <si>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</si>
  <si>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</si>
  <si>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rate on CA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</si>
  <si>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</si>
  <si>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</si>
  <si>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</si>
  <si>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</si>
  <si>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</si>
  <si>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</si>
  <si>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</si>
  <si>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</si>
  <si>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</si>
  <si>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</si>
  <si>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</si>
  <si>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</si>
  <si>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</si>
  <si>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</si>
  <si>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>BUA (10%)</t>
  </si>
  <si>
    <t>Built up area (10%)</t>
  </si>
  <si>
    <t>Area</t>
  </si>
  <si>
    <t>Sq. M.</t>
  </si>
  <si>
    <t>Vinayak Kejriwal</t>
  </si>
  <si>
    <t xml:space="preserve">BOB - SME Loan Factory (SMSR) Ballard Estate) - Vinayak Kejriwal - Residential Flat No. 5201, 52nd Floor, Wing - B, World View, The World Towers, Upper Worli, Senapati Bapat Marg, Village - Lower Parel, Lower Parel, Mumbai  </t>
  </si>
  <si>
    <t>Lead No. 14690</t>
  </si>
  <si>
    <t>BOB (SMSR- Ballard Estate)</t>
  </si>
  <si>
    <t>page</t>
  </si>
  <si>
    <t xml:space="preserve">Agreement </t>
  </si>
  <si>
    <t>16.12.2020</t>
  </si>
  <si>
    <t xml:space="preserve">EBVT </t>
  </si>
  <si>
    <t>Tot CA</t>
  </si>
  <si>
    <t>3 BHK</t>
  </si>
  <si>
    <t>52nd Flr</t>
  </si>
  <si>
    <t>Car parking</t>
  </si>
  <si>
    <t>TOT FMV</t>
  </si>
  <si>
    <t>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</si>
</sst>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sz val="11"/>
      <color rgb="FF4B5563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0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4" xfId="0" applyBorder="1"/>
    <xf numFmtId="43" fontId="5" fillId="0" borderId="0" xfId="1" applyFont="1" applyBorder="1"/>
    <xf numFmtId="0" fontId="0" fillId="0" borderId="4" xfId="0" applyBorder="1" applyAlignment="1">
      <alignment wrapText="1"/>
    </xf>
    <xf numFmtId="0" fontId="5" fillId="0" borderId="0" xfId="0" applyFont="1"/>
    <xf numFmtId="9" fontId="5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0" fontId="0" fillId="0" borderId="6" xfId="0" applyBorder="1"/>
    <xf numFmtId="0" fontId="4" fillId="0" borderId="4" xfId="0" applyFont="1" applyBorder="1"/>
    <xf numFmtId="9" fontId="0" fillId="0" borderId="0" xfId="0" applyNumberFormat="1"/>
    <xf numFmtId="0" fontId="6" fillId="0" borderId="0" xfId="0" applyFont="1"/>
    <xf numFmtId="0" fontId="7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0" fillId="0" borderId="13" xfId="0" applyBorder="1"/>
    <xf numFmtId="0" fontId="8" fillId="0" borderId="13" xfId="0" applyFont="1" applyBorder="1" applyAlignment="1">
      <alignment wrapText="1"/>
    </xf>
    <xf numFmtId="0" fontId="0" fillId="0" borderId="14" xfId="0" applyBorder="1"/>
    <xf numFmtId="0" fontId="8" fillId="0" borderId="9" xfId="0" applyFont="1" applyBorder="1"/>
    <xf numFmtId="0" fontId="0" fillId="0" borderId="15" xfId="0" applyBorder="1"/>
    <xf numFmtId="0" fontId="0" fillId="0" borderId="10" xfId="0" applyBorder="1"/>
    <xf numFmtId="0" fontId="8" fillId="0" borderId="16" xfId="0" applyFont="1" applyBorder="1" applyAlignment="1">
      <alignment horizontal="center" wrapText="1"/>
    </xf>
    <xf numFmtId="0" fontId="8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8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8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9" fillId="0" borderId="8" xfId="0" applyFont="1" applyBorder="1"/>
    <xf numFmtId="164" fontId="0" fillId="2" borderId="8" xfId="0" applyNumberFormat="1" applyFill="1" applyBorder="1"/>
    <xf numFmtId="0" fontId="8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8" fillId="0" borderId="0" xfId="0" applyFont="1" applyAlignment="1">
      <alignment horizontal="right" wrapText="1"/>
    </xf>
    <xf numFmtId="1" fontId="0" fillId="0" borderId="0" xfId="0" applyNumberFormat="1"/>
    <xf numFmtId="0" fontId="10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1" fillId="0" borderId="0" xfId="1" applyFont="1" applyFill="1"/>
    <xf numFmtId="43" fontId="12" fillId="0" borderId="0" xfId="1" applyFont="1" applyFill="1" applyAlignment="1"/>
    <xf numFmtId="43" fontId="11" fillId="0" borderId="8" xfId="1" applyFont="1" applyFill="1" applyBorder="1"/>
    <xf numFmtId="43" fontId="12" fillId="0" borderId="8" xfId="1" applyFont="1" applyFill="1" applyBorder="1"/>
    <xf numFmtId="0" fontId="11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4" fillId="0" borderId="0" xfId="0" applyFont="1" applyAlignment="1">
      <alignment vertical="center"/>
    </xf>
    <xf numFmtId="0" fontId="14" fillId="0" borderId="0" xfId="0" applyFont="1"/>
    <xf numFmtId="0" fontId="15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3" fillId="0" borderId="0" xfId="0" applyFont="1"/>
    <xf numFmtId="2" fontId="2" fillId="2" borderId="0" xfId="0" applyNumberFormat="1" applyFont="1" applyFill="1" applyAlignment="1">
      <alignment horizontal="center"/>
    </xf>
    <xf numFmtId="43" fontId="2" fillId="2" borderId="0" xfId="1" applyFont="1" applyFill="1"/>
    <xf numFmtId="43" fontId="16" fillId="3" borderId="29" xfId="1" applyFont="1" applyFill="1" applyBorder="1" applyAlignment="1">
      <alignment vertical="top" wrapText="1"/>
    </xf>
    <xf numFmtId="43" fontId="16" fillId="0" borderId="0" xfId="1" applyFont="1"/>
    <xf numFmtId="43" fontId="10" fillId="0" borderId="8" xfId="1" applyFont="1" applyFill="1" applyBorder="1"/>
    <xf numFmtId="43" fontId="2" fillId="0" borderId="0" xfId="0" applyNumberFormat="1" applyFont="1"/>
    <xf numFmtId="4" fontId="0" fillId="2" borderId="0" xfId="0" applyNumberFormat="1" applyFill="1"/>
    <xf numFmtId="4" fontId="0" fillId="4" borderId="0" xfId="0" applyNumberFormat="1" applyFill="1"/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Font="1" applyBorder="1"/>
    <xf numFmtId="0" fontId="0" fillId="0" borderId="3" xfId="0" applyFont="1" applyBorder="1"/>
    <xf numFmtId="0" fontId="0" fillId="0" borderId="0" xfId="0" applyFont="1"/>
    <xf numFmtId="0" fontId="2" fillId="0" borderId="0" xfId="0" applyFont="1" applyAlignment="1">
      <alignment horizontal="center"/>
    </xf>
    <xf numFmtId="0" fontId="0" fillId="0" borderId="5" xfId="0" applyFont="1" applyBorder="1"/>
    <xf numFmtId="0" fontId="0" fillId="2" borderId="0" xfId="0" applyFont="1" applyFill="1"/>
    <xf numFmtId="43" fontId="2" fillId="0" borderId="0" xfId="1" applyFont="1" applyBorder="1"/>
    <xf numFmtId="43" fontId="2" fillId="2" borderId="0" xfId="1" applyFont="1" applyFill="1" applyBorder="1"/>
    <xf numFmtId="43" fontId="2" fillId="0" borderId="0" xfId="1" applyFont="1" applyFill="1" applyBorder="1"/>
    <xf numFmtId="1" fontId="0" fillId="0" borderId="0" xfId="0" applyNumberFormat="1" applyFont="1"/>
    <xf numFmtId="10" fontId="2" fillId="0" borderId="0" xfId="0" applyNumberFormat="1" applyFont="1"/>
    <xf numFmtId="43" fontId="0" fillId="0" borderId="0" xfId="0" applyNumberFormat="1" applyFont="1"/>
    <xf numFmtId="3" fontId="2" fillId="2" borderId="0" xfId="0" applyNumberFormat="1" applyFont="1" applyFill="1"/>
    <xf numFmtId="3" fontId="7" fillId="0" borderId="0" xfId="0" applyNumberFormat="1" applyFont="1"/>
    <xf numFmtId="0" fontId="0" fillId="0" borderId="7" xfId="0" applyFont="1" applyBorder="1"/>
    <xf numFmtId="43" fontId="0" fillId="0" borderId="7" xfId="0" applyNumberFormat="1" applyFont="1" applyBorder="1"/>
    <xf numFmtId="43" fontId="0" fillId="2" borderId="0" xfId="0" applyNumberFormat="1" applyFont="1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328100</xdr:colOff>
      <xdr:row>42</xdr:row>
      <xdr:rowOff>153538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E9CDFF-92D4-CD7A-DC2E-23DAD850F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50119" cy="81545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467981</xdr:colOff>
      <xdr:row>43</xdr:row>
      <xdr:rowOff>29722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2246B3-E865-3663-60A5-68807D0B0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02381" cy="82212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14</xdr:col>
      <xdr:colOff>448929</xdr:colOff>
      <xdr:row>90</xdr:row>
      <xdr:rowOff>10696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8B3FBA5-1217-246A-8533-1C09E9704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763000"/>
          <a:ext cx="8983329" cy="83926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14</xdr:col>
      <xdr:colOff>458455</xdr:colOff>
      <xdr:row>132</xdr:row>
      <xdr:rowOff>163038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30A1DF0-8FBE-B425-3BD8-5FB5B8B74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335500"/>
          <a:ext cx="8992855" cy="79735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14</xdr:col>
      <xdr:colOff>458455</xdr:colOff>
      <xdr:row>176</xdr:row>
      <xdr:rowOff>77327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EA379A2-6731-E504-1B49-24D20AA08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527000"/>
          <a:ext cx="8992855" cy="80783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14</xdr:col>
      <xdr:colOff>439402</xdr:colOff>
      <xdr:row>222</xdr:row>
      <xdr:rowOff>86880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76DA3FE-7258-FAB9-65F5-825D6A6B6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4099500"/>
          <a:ext cx="8973802" cy="8278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</xdr:row>
      <xdr:rowOff>0</xdr:rowOff>
    </xdr:from>
    <xdr:to>
      <xdr:col>14</xdr:col>
      <xdr:colOff>448929</xdr:colOff>
      <xdr:row>268</xdr:row>
      <xdr:rowOff>182144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E5A51F4-F9C8-910F-1FCE-D9BF8FDF0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2862500"/>
          <a:ext cx="8983329" cy="83736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271</xdr:row>
      <xdr:rowOff>0</xdr:rowOff>
    </xdr:from>
    <xdr:to>
      <xdr:col>14</xdr:col>
      <xdr:colOff>439402</xdr:colOff>
      <xdr:row>314</xdr:row>
      <xdr:rowOff>124986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4FF5812-E0B7-B23B-B1AA-C71F439D9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1625500"/>
          <a:ext cx="8973802" cy="83164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316</xdr:row>
      <xdr:rowOff>0</xdr:rowOff>
    </xdr:from>
    <xdr:to>
      <xdr:col>14</xdr:col>
      <xdr:colOff>458455</xdr:colOff>
      <xdr:row>352</xdr:row>
      <xdr:rowOff>58115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2900F22-9DC4-0762-9FC0-5B8240160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60198000"/>
          <a:ext cx="8992855" cy="6916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354</xdr:row>
      <xdr:rowOff>0</xdr:rowOff>
    </xdr:from>
    <xdr:to>
      <xdr:col>14</xdr:col>
      <xdr:colOff>448929</xdr:colOff>
      <xdr:row>388</xdr:row>
      <xdr:rowOff>172378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A7A507D-77D6-5969-D382-DE2EEFD29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7437000"/>
          <a:ext cx="8983329" cy="66493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391</xdr:row>
      <xdr:rowOff>0</xdr:rowOff>
    </xdr:from>
    <xdr:to>
      <xdr:col>14</xdr:col>
      <xdr:colOff>487034</xdr:colOff>
      <xdr:row>429</xdr:row>
      <xdr:rowOff>143905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F548717-A8A9-266D-55A1-E5D570DB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74485500"/>
          <a:ext cx="9021434" cy="7382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432</xdr:row>
      <xdr:rowOff>0</xdr:rowOff>
    </xdr:from>
    <xdr:to>
      <xdr:col>14</xdr:col>
      <xdr:colOff>429876</xdr:colOff>
      <xdr:row>472</xdr:row>
      <xdr:rowOff>39169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93094B1-E1F2-6BFD-D1EE-C1657F34E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82296000"/>
          <a:ext cx="8964276" cy="765916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39126</xdr:colOff>
      <xdr:row>42</xdr:row>
      <xdr:rowOff>134485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E27084-98BA-B9FF-3F7E-C8128A501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354326" cy="81354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11</xdr:col>
      <xdr:colOff>143831</xdr:colOff>
      <xdr:row>85</xdr:row>
      <xdr:rowOff>115406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D69788-4362-4B6D-6F54-218341350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382000"/>
          <a:ext cx="6849431" cy="79259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17</xdr:col>
      <xdr:colOff>277710</xdr:colOff>
      <xdr:row>128</xdr:row>
      <xdr:rowOff>39195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D2BB03B-C12C-AA53-46BF-CECFB42BC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573500"/>
          <a:ext cx="10640910" cy="7849695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130</xdr:row>
      <xdr:rowOff>28575</xdr:rowOff>
    </xdr:from>
    <xdr:to>
      <xdr:col>11</xdr:col>
      <xdr:colOff>277150</xdr:colOff>
      <xdr:row>169</xdr:row>
      <xdr:rowOff>153454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04082D1-A2D3-1C71-68B5-6E78F2ABD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2425" y="24793575"/>
          <a:ext cx="6630325" cy="75543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13</xdr:col>
      <xdr:colOff>239264</xdr:colOff>
      <xdr:row>210</xdr:row>
      <xdr:rowOff>134432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E62AF8C-9C6A-715F-64CB-85D63D7B9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2385000"/>
          <a:ext cx="8164064" cy="77544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</xdr:row>
      <xdr:rowOff>0</xdr:rowOff>
    </xdr:from>
    <xdr:to>
      <xdr:col>16</xdr:col>
      <xdr:colOff>506257</xdr:colOff>
      <xdr:row>256</xdr:row>
      <xdr:rowOff>10670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19E4AEA-06DA-E76E-6CC3-F6A6D087C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0576500"/>
          <a:ext cx="10259857" cy="82021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28</xdr:col>
      <xdr:colOff>173771</xdr:colOff>
      <xdr:row>35</xdr:row>
      <xdr:rowOff>38956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6A2A8B-AA14-604E-B4D6-31EE0D0D0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6632971" cy="61349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32"/>
      <c r="H1" s="32"/>
    </row>
    <row r="2" spans="2:17" ht="15.75" thickBot="1" x14ac:dyDescent="0.3">
      <c r="D2">
        <f>215620*0.5</f>
        <v>107810</v>
      </c>
      <c r="E2" s="28">
        <f>C3+D2</f>
        <v>323430</v>
      </c>
      <c r="G2" s="99" t="s">
        <v>44</v>
      </c>
      <c r="H2" s="100"/>
    </row>
    <row r="3" spans="2:17" ht="15.75" thickBot="1" x14ac:dyDescent="0.3">
      <c r="B3" s="20" t="s">
        <v>34</v>
      </c>
      <c r="C3" s="22">
        <v>215620</v>
      </c>
      <c r="D3" s="20"/>
      <c r="E3" s="20"/>
      <c r="F3" s="20"/>
      <c r="G3" s="33" t="s">
        <v>45</v>
      </c>
      <c r="H3" s="34" t="s">
        <v>46</v>
      </c>
      <c r="I3" s="35"/>
      <c r="K3" s="36" t="s">
        <v>47</v>
      </c>
      <c r="L3" s="37"/>
      <c r="N3" s="38" t="s">
        <v>48</v>
      </c>
      <c r="O3" s="39"/>
      <c r="P3" s="39"/>
      <c r="Q3" s="40"/>
    </row>
    <row r="4" spans="2:17" ht="27" thickBot="1" x14ac:dyDescent="0.3">
      <c r="B4" s="20" t="s">
        <v>35</v>
      </c>
      <c r="C4" s="22">
        <v>107810</v>
      </c>
      <c r="D4" s="20"/>
      <c r="E4" s="20"/>
      <c r="F4" s="20"/>
      <c r="G4" s="41">
        <v>1</v>
      </c>
      <c r="H4" s="42">
        <v>0</v>
      </c>
      <c r="I4" s="43">
        <v>100</v>
      </c>
      <c r="K4" s="44" t="s">
        <v>25</v>
      </c>
      <c r="L4" s="45" t="s">
        <v>26</v>
      </c>
      <c r="N4" s="33" t="s">
        <v>45</v>
      </c>
      <c r="O4" s="46" t="s">
        <v>46</v>
      </c>
      <c r="P4" s="47"/>
    </row>
    <row r="5" spans="2:17" ht="15.75" thickBot="1" x14ac:dyDescent="0.3">
      <c r="B5" s="20" t="s">
        <v>49</v>
      </c>
      <c r="C5" s="23">
        <f>C3+C4</f>
        <v>323430</v>
      </c>
      <c r="D5" s="24" t="s">
        <v>36</v>
      </c>
      <c r="E5" s="25">
        <f>ROUND(C5/10.764,0)</f>
        <v>30047</v>
      </c>
      <c r="F5" s="24" t="s">
        <v>37</v>
      </c>
      <c r="G5" s="41">
        <v>2</v>
      </c>
      <c r="H5" s="42">
        <v>0</v>
      </c>
      <c r="I5" s="43">
        <v>100</v>
      </c>
      <c r="K5" s="43">
        <v>2554.8123374210331</v>
      </c>
      <c r="L5" s="48">
        <v>2248.2348569305091</v>
      </c>
      <c r="N5" s="41">
        <v>1</v>
      </c>
      <c r="O5" s="49">
        <v>0</v>
      </c>
      <c r="P5" s="43">
        <v>100</v>
      </c>
    </row>
    <row r="6" spans="2:17" ht="15.75" thickBot="1" x14ac:dyDescent="0.3">
      <c r="B6" s="20" t="s">
        <v>50</v>
      </c>
      <c r="C6" s="22">
        <v>18400</v>
      </c>
      <c r="D6" s="20"/>
      <c r="E6" s="20"/>
      <c r="F6" s="20"/>
      <c r="G6" s="41">
        <v>3</v>
      </c>
      <c r="H6" s="42">
        <v>5</v>
      </c>
      <c r="I6" s="43">
        <v>95</v>
      </c>
      <c r="K6" s="50" t="s">
        <v>2</v>
      </c>
      <c r="L6" s="51" t="s">
        <v>27</v>
      </c>
      <c r="N6" s="41">
        <v>2</v>
      </c>
      <c r="O6" s="49">
        <v>0</v>
      </c>
      <c r="P6" s="43">
        <v>100</v>
      </c>
    </row>
    <row r="7" spans="2:17" ht="15.75" thickBot="1" x14ac:dyDescent="0.3">
      <c r="B7" s="20" t="s">
        <v>51</v>
      </c>
      <c r="C7" s="23">
        <f>C5-C6</f>
        <v>305030</v>
      </c>
      <c r="D7" s="20"/>
      <c r="E7" s="20"/>
      <c r="F7" s="20"/>
      <c r="G7" s="41">
        <v>4</v>
      </c>
      <c r="H7" s="42">
        <v>5</v>
      </c>
      <c r="I7" s="43">
        <v>95</v>
      </c>
      <c r="K7" s="43" t="s">
        <v>29</v>
      </c>
      <c r="L7" s="48" t="s">
        <v>30</v>
      </c>
      <c r="N7" s="41">
        <v>3</v>
      </c>
      <c r="O7" s="49">
        <v>5</v>
      </c>
      <c r="P7" s="43">
        <v>95</v>
      </c>
    </row>
    <row r="8" spans="2:17" ht="15.75" thickBot="1" x14ac:dyDescent="0.3">
      <c r="B8" s="20" t="s">
        <v>52</v>
      </c>
      <c r="C8" s="52">
        <v>0.08</v>
      </c>
      <c r="D8" s="53">
        <f>1-C8</f>
        <v>0.92</v>
      </c>
      <c r="E8" s="20"/>
      <c r="F8" s="20"/>
      <c r="G8" s="41">
        <v>5</v>
      </c>
      <c r="H8" s="42">
        <v>5</v>
      </c>
      <c r="I8" s="43">
        <v>95</v>
      </c>
      <c r="K8" s="43"/>
      <c r="L8" s="48"/>
      <c r="N8" s="41">
        <v>4</v>
      </c>
      <c r="O8" s="49">
        <v>5</v>
      </c>
      <c r="P8" s="43">
        <v>95</v>
      </c>
    </row>
    <row r="9" spans="2:17" ht="15.75" thickBot="1" x14ac:dyDescent="0.3">
      <c r="B9" s="26" t="s">
        <v>53</v>
      </c>
      <c r="D9" s="23">
        <f>ROUND(C7*D8,0)</f>
        <v>280628</v>
      </c>
      <c r="E9" s="20"/>
      <c r="F9" s="20"/>
      <c r="G9" s="41">
        <v>6</v>
      </c>
      <c r="H9" s="42">
        <v>6</v>
      </c>
      <c r="I9" s="43">
        <v>94</v>
      </c>
      <c r="K9" s="54" t="s">
        <v>28</v>
      </c>
      <c r="L9" s="55">
        <v>0.05</v>
      </c>
      <c r="N9" s="41">
        <v>5</v>
      </c>
      <c r="O9" s="49">
        <v>5</v>
      </c>
      <c r="P9" s="43">
        <v>95</v>
      </c>
    </row>
    <row r="10" spans="2:17" ht="15.75" thickBot="1" x14ac:dyDescent="0.3">
      <c r="B10" s="20" t="s">
        <v>54</v>
      </c>
      <c r="C10" s="23">
        <f>C6+D9</f>
        <v>299028</v>
      </c>
      <c r="D10" s="24" t="s">
        <v>36</v>
      </c>
      <c r="E10" s="25">
        <f>ROUND(C10/10.764,0)</f>
        <v>27780</v>
      </c>
      <c r="F10" s="24" t="s">
        <v>37</v>
      </c>
      <c r="G10" s="41">
        <v>7</v>
      </c>
      <c r="H10" s="42">
        <v>7</v>
      </c>
      <c r="I10" s="43">
        <v>93</v>
      </c>
      <c r="K10" s="56" t="s">
        <v>31</v>
      </c>
      <c r="L10" s="55">
        <v>0.1</v>
      </c>
      <c r="N10" s="41">
        <v>6</v>
      </c>
      <c r="O10" s="49">
        <v>6.5</v>
      </c>
      <c r="P10" s="43">
        <f t="shared" ref="P10:P63" si="0">P9-1.5</f>
        <v>93.5</v>
      </c>
    </row>
    <row r="11" spans="2:17" ht="15.75" thickBot="1" x14ac:dyDescent="0.3">
      <c r="C11" s="27"/>
      <c r="G11" s="41">
        <v>8</v>
      </c>
      <c r="H11" s="42">
        <v>8</v>
      </c>
      <c r="I11" s="43">
        <v>92</v>
      </c>
      <c r="K11" s="43" t="s">
        <v>32</v>
      </c>
      <c r="L11" s="55">
        <v>0.15</v>
      </c>
      <c r="N11" s="41">
        <v>7</v>
      </c>
      <c r="O11" s="49">
        <v>8</v>
      </c>
      <c r="P11" s="43">
        <f t="shared" si="0"/>
        <v>92</v>
      </c>
    </row>
    <row r="12" spans="2:17" ht="15.75" thickBot="1" x14ac:dyDescent="0.3">
      <c r="B12" s="21" t="s">
        <v>38</v>
      </c>
      <c r="C12" s="29">
        <v>2024</v>
      </c>
      <c r="E12" s="28"/>
      <c r="G12" s="41">
        <v>9</v>
      </c>
      <c r="H12" s="42">
        <v>9</v>
      </c>
      <c r="I12" s="43">
        <v>91</v>
      </c>
      <c r="K12" s="57" t="s">
        <v>33</v>
      </c>
      <c r="L12" s="58">
        <v>0.2</v>
      </c>
      <c r="N12" s="41">
        <v>8</v>
      </c>
      <c r="O12" s="49">
        <v>9.5</v>
      </c>
      <c r="P12" s="43">
        <f t="shared" si="0"/>
        <v>90.5</v>
      </c>
    </row>
    <row r="13" spans="2:17" ht="15.75" thickBot="1" x14ac:dyDescent="0.3">
      <c r="B13" s="21" t="s">
        <v>39</v>
      </c>
      <c r="C13" s="29">
        <v>2016</v>
      </c>
      <c r="D13" s="28"/>
      <c r="G13" s="41">
        <v>10</v>
      </c>
      <c r="H13" s="42">
        <v>10</v>
      </c>
      <c r="I13" s="43">
        <v>90</v>
      </c>
      <c r="K13" s="59"/>
      <c r="L13" s="60"/>
      <c r="N13" s="41">
        <v>9</v>
      </c>
      <c r="O13" s="49">
        <v>11</v>
      </c>
      <c r="P13" s="43">
        <f t="shared" si="0"/>
        <v>89</v>
      </c>
    </row>
    <row r="14" spans="2:17" ht="15.75" thickBot="1" x14ac:dyDescent="0.3">
      <c r="B14" s="21" t="s">
        <v>40</v>
      </c>
      <c r="C14" s="29">
        <f>C12-C13</f>
        <v>8</v>
      </c>
      <c r="G14" s="41">
        <v>11</v>
      </c>
      <c r="H14" s="42">
        <v>11</v>
      </c>
      <c r="I14" s="43">
        <v>89</v>
      </c>
      <c r="K14" s="61"/>
      <c r="L14" s="62"/>
      <c r="N14" s="41">
        <v>10</v>
      </c>
      <c r="O14" s="49">
        <v>12.5</v>
      </c>
      <c r="P14" s="43">
        <f t="shared" si="0"/>
        <v>87.5</v>
      </c>
    </row>
    <row r="15" spans="2:17" ht="17.25" thickBot="1" x14ac:dyDescent="0.35">
      <c r="B15" s="63" t="s">
        <v>55</v>
      </c>
      <c r="C15" s="21">
        <f>60-C14</f>
        <v>52</v>
      </c>
      <c r="G15" s="41">
        <v>12</v>
      </c>
      <c r="H15" s="42">
        <v>12</v>
      </c>
      <c r="I15" s="43">
        <v>88</v>
      </c>
      <c r="N15" s="41">
        <v>11</v>
      </c>
      <c r="O15" s="49">
        <v>14</v>
      </c>
      <c r="P15" s="43">
        <f t="shared" si="0"/>
        <v>86</v>
      </c>
    </row>
    <row r="16" spans="2:17" ht="15.75" thickBot="1" x14ac:dyDescent="0.3">
      <c r="E16" s="28"/>
      <c r="G16" s="41">
        <v>13</v>
      </c>
      <c r="H16" s="42">
        <v>13</v>
      </c>
      <c r="I16" s="43">
        <v>87</v>
      </c>
      <c r="J16" s="28"/>
      <c r="N16" s="41">
        <v>12</v>
      </c>
      <c r="O16" s="49">
        <v>15.5</v>
      </c>
      <c r="P16" s="43">
        <f t="shared" si="0"/>
        <v>84.5</v>
      </c>
    </row>
    <row r="17" spans="1:16" ht="15.75" thickBot="1" x14ac:dyDescent="0.3">
      <c r="C17" s="28"/>
      <c r="G17" s="41">
        <v>14</v>
      </c>
      <c r="H17" s="42">
        <v>14</v>
      </c>
      <c r="I17" s="43">
        <v>86</v>
      </c>
      <c r="K17" s="28"/>
      <c r="L17" s="28"/>
      <c r="N17" s="41">
        <v>13</v>
      </c>
      <c r="O17" s="49">
        <v>17</v>
      </c>
      <c r="P17" s="43">
        <f t="shared" si="0"/>
        <v>83</v>
      </c>
    </row>
    <row r="18" spans="1:16" ht="15.75" thickBot="1" x14ac:dyDescent="0.3">
      <c r="G18" s="41">
        <v>15</v>
      </c>
      <c r="H18" s="42">
        <v>15</v>
      </c>
      <c r="I18" s="43">
        <v>85</v>
      </c>
      <c r="J18" s="28"/>
      <c r="L18" s="28"/>
      <c r="N18" s="41">
        <v>14</v>
      </c>
      <c r="O18" s="49">
        <v>18.5</v>
      </c>
      <c r="P18" s="43">
        <f t="shared" si="0"/>
        <v>81.5</v>
      </c>
    </row>
    <row r="19" spans="1:16" ht="15.75" thickBot="1" x14ac:dyDescent="0.3">
      <c r="B19" s="20"/>
      <c r="C19" s="22"/>
      <c r="D19" s="20"/>
      <c r="E19" s="20"/>
      <c r="F19" s="20"/>
      <c r="G19" s="41">
        <v>16</v>
      </c>
      <c r="H19" s="42">
        <v>16</v>
      </c>
      <c r="I19" s="43">
        <v>84</v>
      </c>
      <c r="N19" s="41">
        <v>15</v>
      </c>
      <c r="O19" s="49">
        <v>20</v>
      </c>
      <c r="P19" s="43">
        <f t="shared" si="0"/>
        <v>80</v>
      </c>
    </row>
    <row r="20" spans="1:16" ht="15.75" thickBot="1" x14ac:dyDescent="0.3">
      <c r="B20" s="20"/>
      <c r="C20" s="22"/>
      <c r="D20" s="20"/>
      <c r="E20" s="20"/>
      <c r="F20" s="20"/>
      <c r="G20" s="41">
        <v>17</v>
      </c>
      <c r="H20" s="42">
        <v>17</v>
      </c>
      <c r="I20" s="43">
        <v>83</v>
      </c>
      <c r="N20" s="41">
        <v>16</v>
      </c>
      <c r="O20" s="49">
        <v>21.5</v>
      </c>
      <c r="P20" s="43">
        <f t="shared" si="0"/>
        <v>78.5</v>
      </c>
    </row>
    <row r="21" spans="1:16" ht="15.75" thickBot="1" x14ac:dyDescent="0.3">
      <c r="B21" s="20"/>
      <c r="C21" s="23"/>
      <c r="D21" s="24"/>
      <c r="E21" s="25"/>
      <c r="F21" s="24"/>
      <c r="G21" s="41">
        <v>18</v>
      </c>
      <c r="H21" s="42">
        <v>18</v>
      </c>
      <c r="I21" s="43">
        <v>82</v>
      </c>
      <c r="N21" s="41">
        <v>17</v>
      </c>
      <c r="O21" s="49">
        <v>23</v>
      </c>
      <c r="P21" s="43">
        <f t="shared" si="0"/>
        <v>77</v>
      </c>
    </row>
    <row r="22" spans="1:16" ht="15.75" thickBot="1" x14ac:dyDescent="0.3">
      <c r="B22" s="20"/>
      <c r="C22" s="22"/>
      <c r="D22" s="20"/>
      <c r="E22" s="20"/>
      <c r="F22" s="20"/>
      <c r="G22" s="41">
        <v>19</v>
      </c>
      <c r="H22" s="42">
        <v>19</v>
      </c>
      <c r="I22" s="43">
        <v>81</v>
      </c>
      <c r="N22" s="41">
        <v>18</v>
      </c>
      <c r="O22" s="49">
        <v>24.5</v>
      </c>
      <c r="P22" s="43">
        <f t="shared" si="0"/>
        <v>75.5</v>
      </c>
    </row>
    <row r="23" spans="1:16" ht="15.75" thickBot="1" x14ac:dyDescent="0.3">
      <c r="B23" s="20"/>
      <c r="C23" s="22"/>
      <c r="D23" s="20"/>
      <c r="E23" s="20"/>
      <c r="F23" s="20"/>
      <c r="G23" s="41">
        <v>20</v>
      </c>
      <c r="H23" s="42">
        <v>20</v>
      </c>
      <c r="I23" s="43">
        <v>80</v>
      </c>
      <c r="N23" s="41">
        <v>19</v>
      </c>
      <c r="O23" s="49">
        <v>26</v>
      </c>
      <c r="P23" s="43">
        <f t="shared" si="0"/>
        <v>74</v>
      </c>
    </row>
    <row r="24" spans="1:16" ht="15.75" thickBot="1" x14ac:dyDescent="0.3">
      <c r="B24" s="26"/>
      <c r="C24" s="22"/>
      <c r="D24" s="20"/>
      <c r="E24" s="20"/>
      <c r="F24" s="20"/>
      <c r="G24" s="41">
        <v>21</v>
      </c>
      <c r="H24" s="42">
        <v>21</v>
      </c>
      <c r="I24" s="43">
        <v>79</v>
      </c>
      <c r="N24" s="41">
        <v>20</v>
      </c>
      <c r="O24" s="49">
        <v>27.5</v>
      </c>
      <c r="P24" s="43">
        <f t="shared" si="0"/>
        <v>72.5</v>
      </c>
    </row>
    <row r="25" spans="1:16" ht="15.75" thickBot="1" x14ac:dyDescent="0.3">
      <c r="B25" s="20"/>
      <c r="C25" s="23"/>
      <c r="D25" s="24"/>
      <c r="E25" s="25"/>
      <c r="F25" s="24"/>
      <c r="G25" s="41">
        <v>22</v>
      </c>
      <c r="H25" s="42">
        <v>22</v>
      </c>
      <c r="I25" s="43">
        <v>78</v>
      </c>
      <c r="N25" s="41">
        <v>21</v>
      </c>
      <c r="O25" s="49">
        <v>29</v>
      </c>
      <c r="P25" s="43">
        <f t="shared" si="0"/>
        <v>71</v>
      </c>
    </row>
    <row r="26" spans="1:16" ht="15.75" thickBot="1" x14ac:dyDescent="0.3">
      <c r="G26" s="41">
        <v>23</v>
      </c>
      <c r="H26" s="42">
        <v>23</v>
      </c>
      <c r="I26" s="43">
        <v>77</v>
      </c>
      <c r="N26" s="41">
        <v>22</v>
      </c>
      <c r="O26" s="49">
        <v>30.5</v>
      </c>
      <c r="P26" s="43">
        <f t="shared" si="0"/>
        <v>69.5</v>
      </c>
    </row>
    <row r="27" spans="1:16" ht="15.75" thickBot="1" x14ac:dyDescent="0.3">
      <c r="G27" s="41">
        <v>24</v>
      </c>
      <c r="H27" s="42">
        <v>24</v>
      </c>
      <c r="I27" s="43">
        <v>76</v>
      </c>
      <c r="N27" s="41">
        <v>23</v>
      </c>
      <c r="O27" s="49">
        <v>32</v>
      </c>
      <c r="P27" s="43">
        <f t="shared" si="0"/>
        <v>68</v>
      </c>
    </row>
    <row r="28" spans="1:16" ht="15.75" thickBot="1" x14ac:dyDescent="0.3">
      <c r="G28" s="41">
        <v>25</v>
      </c>
      <c r="H28" s="42">
        <v>25</v>
      </c>
      <c r="I28" s="43">
        <v>75</v>
      </c>
      <c r="N28" s="41">
        <v>24</v>
      </c>
      <c r="O28" s="49">
        <v>33.5</v>
      </c>
      <c r="P28" s="43">
        <f t="shared" si="0"/>
        <v>66.5</v>
      </c>
    </row>
    <row r="29" spans="1:16" ht="15.75" thickBot="1" x14ac:dyDescent="0.3">
      <c r="G29" s="41">
        <v>26</v>
      </c>
      <c r="H29" s="42">
        <v>26</v>
      </c>
      <c r="I29" s="43">
        <v>74</v>
      </c>
      <c r="N29" s="41">
        <v>25</v>
      </c>
      <c r="O29" s="49">
        <v>35</v>
      </c>
      <c r="P29" s="43">
        <f t="shared" si="0"/>
        <v>65</v>
      </c>
    </row>
    <row r="30" spans="1:16" ht="15.75" thickBot="1" x14ac:dyDescent="0.3">
      <c r="G30" s="41">
        <v>27</v>
      </c>
      <c r="H30" s="42">
        <v>27</v>
      </c>
      <c r="I30" s="43">
        <v>73</v>
      </c>
      <c r="N30" s="41">
        <v>26</v>
      </c>
      <c r="O30" s="49">
        <v>36.5</v>
      </c>
      <c r="P30" s="43">
        <f t="shared" si="0"/>
        <v>63.5</v>
      </c>
    </row>
    <row r="31" spans="1:16" ht="15.75" thickBot="1" x14ac:dyDescent="0.3">
      <c r="A31" s="20"/>
      <c r="B31" s="31"/>
      <c r="C31" s="20"/>
      <c r="D31" s="20"/>
      <c r="E31" s="20"/>
      <c r="G31" s="41">
        <v>28</v>
      </c>
      <c r="H31" s="42">
        <v>28</v>
      </c>
      <c r="I31" s="43">
        <v>72</v>
      </c>
      <c r="N31" s="41">
        <v>27</v>
      </c>
      <c r="O31" s="49">
        <v>38</v>
      </c>
      <c r="P31" s="43">
        <f t="shared" si="0"/>
        <v>62</v>
      </c>
    </row>
    <row r="32" spans="1:16" ht="15.75" thickBot="1" x14ac:dyDescent="0.3">
      <c r="A32" s="20"/>
      <c r="B32" s="22"/>
      <c r="C32" s="20"/>
      <c r="D32" s="20"/>
      <c r="E32" s="20"/>
      <c r="G32" s="41">
        <v>29</v>
      </c>
      <c r="H32" s="42">
        <v>29</v>
      </c>
      <c r="I32" s="43">
        <v>71</v>
      </c>
      <c r="N32" s="41">
        <v>28</v>
      </c>
      <c r="O32" s="49">
        <v>39.5</v>
      </c>
      <c r="P32" s="43">
        <f t="shared" si="0"/>
        <v>60.5</v>
      </c>
    </row>
    <row r="33" spans="1:16" ht="15.75" thickBot="1" x14ac:dyDescent="0.3">
      <c r="A33" s="20"/>
      <c r="B33" s="23"/>
      <c r="C33" s="24"/>
      <c r="D33" s="64"/>
      <c r="E33" s="24"/>
      <c r="G33" s="41">
        <v>30</v>
      </c>
      <c r="H33" s="42">
        <v>30</v>
      </c>
      <c r="I33" s="43">
        <v>70</v>
      </c>
      <c r="N33" s="41">
        <v>29</v>
      </c>
      <c r="O33" s="49">
        <v>41</v>
      </c>
      <c r="P33" s="43">
        <f t="shared" si="0"/>
        <v>59</v>
      </c>
    </row>
    <row r="34" spans="1:16" ht="15.75" thickBot="1" x14ac:dyDescent="0.3">
      <c r="A34" s="20"/>
      <c r="B34" s="22"/>
      <c r="C34" s="20"/>
      <c r="D34" s="20"/>
      <c r="E34" s="20"/>
      <c r="G34" s="41">
        <v>31</v>
      </c>
      <c r="H34" s="42">
        <v>31</v>
      </c>
      <c r="I34" s="43">
        <v>69</v>
      </c>
      <c r="N34" s="41">
        <v>30</v>
      </c>
      <c r="O34" s="49">
        <v>42.5</v>
      </c>
      <c r="P34" s="43">
        <f t="shared" si="0"/>
        <v>57.5</v>
      </c>
    </row>
    <row r="35" spans="1:16" ht="15.75" thickBot="1" x14ac:dyDescent="0.3">
      <c r="A35" s="20"/>
      <c r="B35" s="31"/>
      <c r="C35" s="20"/>
      <c r="D35" s="20"/>
      <c r="E35" s="20"/>
      <c r="G35" s="41">
        <v>32</v>
      </c>
      <c r="H35" s="42">
        <v>32</v>
      </c>
      <c r="I35" s="43">
        <v>68</v>
      </c>
      <c r="N35" s="41">
        <v>31</v>
      </c>
      <c r="O35" s="49">
        <v>44</v>
      </c>
      <c r="P35" s="43">
        <f t="shared" si="0"/>
        <v>56</v>
      </c>
    </row>
    <row r="36" spans="1:16" ht="15.75" thickBot="1" x14ac:dyDescent="0.3">
      <c r="A36" s="26"/>
      <c r="B36" s="22"/>
      <c r="C36" s="20"/>
      <c r="D36" s="20"/>
      <c r="E36" s="20"/>
      <c r="G36" s="41">
        <v>33</v>
      </c>
      <c r="H36" s="42">
        <v>33</v>
      </c>
      <c r="I36" s="43">
        <v>67</v>
      </c>
      <c r="N36" s="41">
        <v>32</v>
      </c>
      <c r="O36" s="49">
        <v>45.5</v>
      </c>
      <c r="P36" s="43">
        <f t="shared" si="0"/>
        <v>54.5</v>
      </c>
    </row>
    <row r="37" spans="1:16" ht="15.75" thickBot="1" x14ac:dyDescent="0.3">
      <c r="A37" s="20"/>
      <c r="B37" s="23"/>
      <c r="C37" s="24"/>
      <c r="D37" s="25"/>
      <c r="E37" s="24"/>
      <c r="G37" s="41">
        <v>34</v>
      </c>
      <c r="H37" s="42">
        <v>34</v>
      </c>
      <c r="I37" s="43">
        <v>66</v>
      </c>
      <c r="N37" s="41">
        <v>33</v>
      </c>
      <c r="O37" s="49">
        <v>47</v>
      </c>
      <c r="P37" s="43">
        <f t="shared" si="0"/>
        <v>53</v>
      </c>
    </row>
    <row r="38" spans="1:16" ht="15.75" thickBot="1" x14ac:dyDescent="0.3">
      <c r="G38" s="41">
        <v>35</v>
      </c>
      <c r="H38" s="42">
        <v>35</v>
      </c>
      <c r="I38" s="43">
        <v>65</v>
      </c>
      <c r="N38" s="41">
        <v>34</v>
      </c>
      <c r="O38" s="49">
        <v>48.5</v>
      </c>
      <c r="P38" s="43">
        <f t="shared" si="0"/>
        <v>51.5</v>
      </c>
    </row>
    <row r="39" spans="1:16" ht="15.75" thickBot="1" x14ac:dyDescent="0.3">
      <c r="G39" s="41">
        <v>36</v>
      </c>
      <c r="H39" s="42">
        <v>36</v>
      </c>
      <c r="I39" s="43">
        <v>64</v>
      </c>
      <c r="N39" s="41">
        <v>35</v>
      </c>
      <c r="O39" s="49">
        <v>50</v>
      </c>
      <c r="P39" s="43">
        <f t="shared" si="0"/>
        <v>50</v>
      </c>
    </row>
    <row r="40" spans="1:16" ht="15.75" thickBot="1" x14ac:dyDescent="0.3">
      <c r="G40" s="41">
        <v>37</v>
      </c>
      <c r="H40" s="42">
        <v>37</v>
      </c>
      <c r="I40" s="43">
        <v>63</v>
      </c>
      <c r="N40" s="41">
        <v>36</v>
      </c>
      <c r="O40" s="49">
        <v>51.5</v>
      </c>
      <c r="P40" s="43">
        <f t="shared" si="0"/>
        <v>48.5</v>
      </c>
    </row>
    <row r="41" spans="1:16" ht="15.75" thickBot="1" x14ac:dyDescent="0.3">
      <c r="G41" s="41">
        <v>38</v>
      </c>
      <c r="H41" s="42">
        <v>38</v>
      </c>
      <c r="I41" s="43">
        <v>62</v>
      </c>
      <c r="N41" s="41">
        <v>37</v>
      </c>
      <c r="O41" s="49">
        <v>53</v>
      </c>
      <c r="P41" s="43">
        <f t="shared" si="0"/>
        <v>47</v>
      </c>
    </row>
    <row r="42" spans="1:16" ht="15.75" thickBot="1" x14ac:dyDescent="0.3">
      <c r="G42" s="41">
        <v>39</v>
      </c>
      <c r="H42" s="42">
        <v>39</v>
      </c>
      <c r="I42" s="43">
        <v>61</v>
      </c>
      <c r="N42" s="41">
        <v>38</v>
      </c>
      <c r="O42" s="49">
        <v>54.5</v>
      </c>
      <c r="P42" s="43">
        <f t="shared" si="0"/>
        <v>45.5</v>
      </c>
    </row>
    <row r="43" spans="1:16" ht="15.75" thickBot="1" x14ac:dyDescent="0.3">
      <c r="G43" s="41">
        <v>40</v>
      </c>
      <c r="H43" s="42">
        <v>40</v>
      </c>
      <c r="I43" s="43">
        <v>60</v>
      </c>
      <c r="N43" s="41">
        <v>39</v>
      </c>
      <c r="O43" s="49">
        <v>56</v>
      </c>
      <c r="P43" s="43">
        <f t="shared" si="0"/>
        <v>44</v>
      </c>
    </row>
    <row r="44" spans="1:16" ht="15.75" thickBot="1" x14ac:dyDescent="0.3">
      <c r="G44" s="41">
        <v>41</v>
      </c>
      <c r="H44" s="42">
        <v>41</v>
      </c>
      <c r="I44" s="43">
        <v>59</v>
      </c>
      <c r="N44" s="41">
        <v>40</v>
      </c>
      <c r="O44" s="49">
        <v>57.5</v>
      </c>
      <c r="P44" s="43">
        <f t="shared" si="0"/>
        <v>42.5</v>
      </c>
    </row>
    <row r="45" spans="1:16" ht="15.75" thickBot="1" x14ac:dyDescent="0.3">
      <c r="G45" s="41">
        <v>42</v>
      </c>
      <c r="H45" s="42">
        <v>42</v>
      </c>
      <c r="I45" s="43">
        <v>58</v>
      </c>
      <c r="N45" s="41">
        <v>41</v>
      </c>
      <c r="O45" s="49">
        <v>59</v>
      </c>
      <c r="P45" s="43">
        <f t="shared" si="0"/>
        <v>41</v>
      </c>
    </row>
    <row r="46" spans="1:16" ht="15.75" thickBot="1" x14ac:dyDescent="0.3">
      <c r="G46" s="41">
        <v>43</v>
      </c>
      <c r="H46" s="42">
        <v>43</v>
      </c>
      <c r="I46" s="43">
        <v>57</v>
      </c>
      <c r="N46" s="41">
        <v>42</v>
      </c>
      <c r="O46" s="49">
        <v>60.5</v>
      </c>
      <c r="P46" s="43">
        <f t="shared" si="0"/>
        <v>39.5</v>
      </c>
    </row>
    <row r="47" spans="1:16" ht="15.75" thickBot="1" x14ac:dyDescent="0.3">
      <c r="G47" s="41">
        <v>44</v>
      </c>
      <c r="H47" s="42">
        <v>44</v>
      </c>
      <c r="I47" s="43">
        <v>56</v>
      </c>
      <c r="N47" s="41">
        <v>43</v>
      </c>
      <c r="O47" s="49">
        <v>62</v>
      </c>
      <c r="P47" s="43">
        <f t="shared" si="0"/>
        <v>38</v>
      </c>
    </row>
    <row r="48" spans="1:16" ht="15.75" thickBot="1" x14ac:dyDescent="0.3">
      <c r="G48" s="41">
        <v>45</v>
      </c>
      <c r="H48" s="42">
        <v>45</v>
      </c>
      <c r="I48" s="43">
        <v>55</v>
      </c>
      <c r="N48" s="41">
        <v>44</v>
      </c>
      <c r="O48" s="49">
        <v>63.5</v>
      </c>
      <c r="P48" s="43">
        <f t="shared" si="0"/>
        <v>36.5</v>
      </c>
    </row>
    <row r="49" spans="7:16" ht="15.75" thickBot="1" x14ac:dyDescent="0.3">
      <c r="G49" s="41">
        <v>46</v>
      </c>
      <c r="H49" s="42">
        <v>46</v>
      </c>
      <c r="I49" s="43">
        <v>54</v>
      </c>
      <c r="N49" s="41">
        <v>45</v>
      </c>
      <c r="O49" s="49">
        <v>65</v>
      </c>
      <c r="P49" s="43">
        <f t="shared" si="0"/>
        <v>35</v>
      </c>
    </row>
    <row r="50" spans="7:16" ht="15.75" thickBot="1" x14ac:dyDescent="0.3">
      <c r="G50" s="41">
        <v>47</v>
      </c>
      <c r="H50" s="42">
        <v>47</v>
      </c>
      <c r="I50" s="43">
        <v>53</v>
      </c>
      <c r="N50" s="41">
        <v>46</v>
      </c>
      <c r="O50" s="49">
        <v>66.5</v>
      </c>
      <c r="P50" s="43">
        <f t="shared" si="0"/>
        <v>33.5</v>
      </c>
    </row>
    <row r="51" spans="7:16" ht="15.75" thickBot="1" x14ac:dyDescent="0.3">
      <c r="G51" s="41">
        <v>48</v>
      </c>
      <c r="H51" s="42">
        <v>48</v>
      </c>
      <c r="I51" s="43">
        <v>52</v>
      </c>
      <c r="N51" s="41">
        <v>47</v>
      </c>
      <c r="O51" s="49">
        <v>68</v>
      </c>
      <c r="P51" s="43">
        <f t="shared" si="0"/>
        <v>32</v>
      </c>
    </row>
    <row r="52" spans="7:16" ht="15.75" thickBot="1" x14ac:dyDescent="0.3">
      <c r="G52" s="41">
        <v>49</v>
      </c>
      <c r="H52" s="42">
        <v>49</v>
      </c>
      <c r="I52" s="43">
        <v>51</v>
      </c>
      <c r="N52" s="41">
        <v>48</v>
      </c>
      <c r="O52" s="49">
        <v>69.5</v>
      </c>
      <c r="P52" s="43">
        <f t="shared" si="0"/>
        <v>30.5</v>
      </c>
    </row>
    <row r="53" spans="7:16" ht="15.75" thickBot="1" x14ac:dyDescent="0.3">
      <c r="G53" s="41">
        <v>50</v>
      </c>
      <c r="H53" s="42">
        <v>50</v>
      </c>
      <c r="I53" s="43">
        <v>50</v>
      </c>
      <c r="N53" s="41">
        <v>49</v>
      </c>
      <c r="O53" s="49">
        <v>71</v>
      </c>
      <c r="P53" s="43">
        <f t="shared" si="0"/>
        <v>29</v>
      </c>
    </row>
    <row r="54" spans="7:16" ht="15.75" thickBot="1" x14ac:dyDescent="0.3">
      <c r="G54" s="41">
        <v>51</v>
      </c>
      <c r="H54" s="42">
        <v>51</v>
      </c>
      <c r="I54" s="43">
        <v>49</v>
      </c>
      <c r="N54" s="41">
        <v>50</v>
      </c>
      <c r="O54" s="49">
        <v>72.5</v>
      </c>
      <c r="P54" s="43">
        <f t="shared" si="0"/>
        <v>27.5</v>
      </c>
    </row>
    <row r="55" spans="7:16" ht="15.75" thickBot="1" x14ac:dyDescent="0.3">
      <c r="G55" s="41">
        <v>52</v>
      </c>
      <c r="H55" s="42">
        <v>52</v>
      </c>
      <c r="I55" s="43">
        <v>48</v>
      </c>
      <c r="N55" s="41">
        <v>51</v>
      </c>
      <c r="O55" s="49">
        <v>74</v>
      </c>
      <c r="P55" s="43">
        <f t="shared" si="0"/>
        <v>26</v>
      </c>
    </row>
    <row r="56" spans="7:16" ht="15.75" thickBot="1" x14ac:dyDescent="0.3">
      <c r="G56" s="41">
        <v>53</v>
      </c>
      <c r="H56" s="42">
        <v>53</v>
      </c>
      <c r="I56" s="43">
        <v>47</v>
      </c>
      <c r="N56" s="41">
        <v>52</v>
      </c>
      <c r="O56" s="49">
        <v>75.5</v>
      </c>
      <c r="P56" s="43">
        <f t="shared" si="0"/>
        <v>24.5</v>
      </c>
    </row>
    <row r="57" spans="7:16" ht="15.75" thickBot="1" x14ac:dyDescent="0.3">
      <c r="G57" s="41">
        <v>54</v>
      </c>
      <c r="H57" s="42">
        <v>54</v>
      </c>
      <c r="I57" s="43">
        <v>46</v>
      </c>
      <c r="N57" s="41">
        <v>53</v>
      </c>
      <c r="O57" s="49">
        <v>77</v>
      </c>
      <c r="P57" s="43">
        <f t="shared" si="0"/>
        <v>23</v>
      </c>
    </row>
    <row r="58" spans="7:16" ht="15.75" thickBot="1" x14ac:dyDescent="0.3">
      <c r="G58" s="41">
        <v>55</v>
      </c>
      <c r="H58" s="42">
        <v>55</v>
      </c>
      <c r="I58" s="43">
        <v>45</v>
      </c>
      <c r="N58" s="41">
        <v>54</v>
      </c>
      <c r="O58" s="49">
        <v>78.5</v>
      </c>
      <c r="P58" s="43">
        <f t="shared" si="0"/>
        <v>21.5</v>
      </c>
    </row>
    <row r="59" spans="7:16" ht="15.75" thickBot="1" x14ac:dyDescent="0.3">
      <c r="G59" s="41">
        <v>56</v>
      </c>
      <c r="H59" s="42">
        <v>56</v>
      </c>
      <c r="I59" s="43">
        <v>44</v>
      </c>
      <c r="N59" s="41">
        <v>55</v>
      </c>
      <c r="O59" s="49">
        <v>80</v>
      </c>
      <c r="P59" s="43">
        <f t="shared" si="0"/>
        <v>20</v>
      </c>
    </row>
    <row r="60" spans="7:16" ht="15.75" thickBot="1" x14ac:dyDescent="0.3">
      <c r="G60" s="41">
        <v>57</v>
      </c>
      <c r="H60" s="42">
        <v>57</v>
      </c>
      <c r="I60" s="43">
        <v>43</v>
      </c>
      <c r="N60" s="41">
        <v>56</v>
      </c>
      <c r="O60" s="49">
        <v>81.5</v>
      </c>
      <c r="P60" s="43">
        <f t="shared" si="0"/>
        <v>18.5</v>
      </c>
    </row>
    <row r="61" spans="7:16" ht="15.75" thickBot="1" x14ac:dyDescent="0.3">
      <c r="G61" s="41">
        <v>58</v>
      </c>
      <c r="H61" s="42">
        <v>58</v>
      </c>
      <c r="I61" s="43">
        <v>42</v>
      </c>
      <c r="N61" s="41">
        <v>57</v>
      </c>
      <c r="O61" s="49">
        <v>83</v>
      </c>
      <c r="P61" s="43">
        <f t="shared" si="0"/>
        <v>17</v>
      </c>
    </row>
    <row r="62" spans="7:16" ht="15.75" thickBot="1" x14ac:dyDescent="0.3">
      <c r="G62" s="41">
        <v>59</v>
      </c>
      <c r="H62" s="42">
        <v>59</v>
      </c>
      <c r="I62" s="43">
        <v>41</v>
      </c>
      <c r="N62" s="41">
        <v>58</v>
      </c>
      <c r="O62" s="49">
        <v>84.5</v>
      </c>
      <c r="P62" s="43">
        <f t="shared" si="0"/>
        <v>15.5</v>
      </c>
    </row>
    <row r="63" spans="7:16" ht="15.75" thickBot="1" x14ac:dyDescent="0.3">
      <c r="G63" s="41">
        <v>60</v>
      </c>
      <c r="H63" s="42">
        <v>60</v>
      </c>
      <c r="I63" s="43">
        <v>40</v>
      </c>
      <c r="N63" s="41">
        <v>59</v>
      </c>
      <c r="O63" s="49">
        <v>85</v>
      </c>
      <c r="P63" s="57">
        <f t="shared" si="0"/>
        <v>14</v>
      </c>
    </row>
    <row r="64" spans="7:16" ht="15.75" thickBot="1" x14ac:dyDescent="0.3">
      <c r="G64" s="41">
        <v>61</v>
      </c>
      <c r="H64" s="42">
        <v>61</v>
      </c>
      <c r="I64" s="43">
        <v>39</v>
      </c>
      <c r="N64" s="41">
        <v>60</v>
      </c>
    </row>
    <row r="65" spans="7:15" ht="15.75" thickBot="1" x14ac:dyDescent="0.3">
      <c r="G65" s="41">
        <v>62</v>
      </c>
      <c r="H65" s="42">
        <v>62</v>
      </c>
      <c r="I65" s="43">
        <v>38</v>
      </c>
      <c r="N65" s="41">
        <v>61</v>
      </c>
      <c r="O65" s="65"/>
    </row>
    <row r="66" spans="7:15" ht="15.75" thickBot="1" x14ac:dyDescent="0.3">
      <c r="G66" s="41">
        <v>63</v>
      </c>
      <c r="H66" s="42">
        <v>63</v>
      </c>
      <c r="I66" s="43">
        <v>37</v>
      </c>
      <c r="N66" s="41">
        <v>62</v>
      </c>
      <c r="O66" s="65"/>
    </row>
    <row r="67" spans="7:15" ht="15.75" thickBot="1" x14ac:dyDescent="0.3">
      <c r="G67" s="41">
        <v>64</v>
      </c>
      <c r="H67" s="42">
        <v>64</v>
      </c>
      <c r="I67" s="43">
        <v>36</v>
      </c>
      <c r="N67" s="41">
        <v>63</v>
      </c>
      <c r="O67" s="65"/>
    </row>
    <row r="68" spans="7:15" ht="15.75" thickBot="1" x14ac:dyDescent="0.3">
      <c r="G68" s="41">
        <v>65</v>
      </c>
      <c r="H68" s="42">
        <v>65</v>
      </c>
      <c r="I68" s="43">
        <v>35</v>
      </c>
      <c r="N68" s="41">
        <v>64</v>
      </c>
      <c r="O68" s="65"/>
    </row>
    <row r="69" spans="7:15" ht="15.75" thickBot="1" x14ac:dyDescent="0.3">
      <c r="G69" s="41">
        <v>66</v>
      </c>
      <c r="H69" s="42">
        <v>66</v>
      </c>
      <c r="I69" s="43">
        <v>34</v>
      </c>
      <c r="N69" s="41">
        <v>65</v>
      </c>
      <c r="O69" s="65"/>
    </row>
    <row r="70" spans="7:15" ht="15.75" thickBot="1" x14ac:dyDescent="0.3">
      <c r="G70" s="41">
        <v>67</v>
      </c>
      <c r="H70" s="42">
        <v>67</v>
      </c>
      <c r="I70" s="43">
        <v>33</v>
      </c>
      <c r="N70" s="41">
        <v>66</v>
      </c>
      <c r="O70" s="65"/>
    </row>
    <row r="71" spans="7:15" ht="15.75" thickBot="1" x14ac:dyDescent="0.3">
      <c r="G71" s="41">
        <v>68</v>
      </c>
      <c r="H71" s="42">
        <v>68</v>
      </c>
      <c r="I71" s="43">
        <v>32</v>
      </c>
      <c r="N71" s="41">
        <v>67</v>
      </c>
      <c r="O71" s="65"/>
    </row>
    <row r="72" spans="7:15" ht="15.75" thickBot="1" x14ac:dyDescent="0.3">
      <c r="G72" s="41">
        <v>69</v>
      </c>
      <c r="H72" s="42">
        <v>69</v>
      </c>
      <c r="I72" s="43">
        <v>31</v>
      </c>
      <c r="N72" s="41">
        <v>68</v>
      </c>
      <c r="O72" s="65"/>
    </row>
    <row r="73" spans="7:15" ht="15.75" thickBot="1" x14ac:dyDescent="0.3">
      <c r="G73" s="41">
        <v>70</v>
      </c>
      <c r="H73" s="42">
        <v>70</v>
      </c>
      <c r="I73" s="57">
        <v>30</v>
      </c>
      <c r="N73" s="41">
        <v>69</v>
      </c>
      <c r="O73" s="65"/>
    </row>
    <row r="74" spans="7:15" ht="15.75" thickBot="1" x14ac:dyDescent="0.3">
      <c r="G74" s="32"/>
      <c r="H74" s="66"/>
      <c r="I74" s="67"/>
      <c r="N74" s="41">
        <v>70</v>
      </c>
      <c r="O74" s="65"/>
    </row>
    <row r="75" spans="7:15" ht="15.75" thickBot="1" x14ac:dyDescent="0.3">
      <c r="G75" s="32"/>
      <c r="H75" s="66"/>
      <c r="N75" s="41"/>
      <c r="O75" s="65"/>
    </row>
    <row r="76" spans="7:15" x14ac:dyDescent="0.25">
      <c r="G76" s="32"/>
      <c r="H76" s="66"/>
    </row>
    <row r="77" spans="7:15" x14ac:dyDescent="0.25">
      <c r="G77" s="32"/>
      <c r="H77" s="66"/>
    </row>
    <row r="78" spans="7:15" x14ac:dyDescent="0.25">
      <c r="G78" s="32"/>
      <c r="H78" s="66"/>
    </row>
    <row r="79" spans="7:15" x14ac:dyDescent="0.25">
      <c r="G79" s="32"/>
      <c r="H79" s="66"/>
    </row>
    <row r="80" spans="7:15" x14ac:dyDescent="0.25">
      <c r="G80" s="32"/>
      <c r="H80" s="66"/>
    </row>
    <row r="81" spans="7:8" x14ac:dyDescent="0.25">
      <c r="G81" s="32"/>
      <c r="H81" s="66"/>
    </row>
    <row r="82" spans="7:8" x14ac:dyDescent="0.25">
      <c r="G82" s="32"/>
      <c r="H82" s="66"/>
    </row>
    <row r="83" spans="7:8" x14ac:dyDescent="0.25">
      <c r="G83" s="32"/>
      <c r="H83" s="66"/>
    </row>
    <row r="84" spans="7:8" x14ac:dyDescent="0.25">
      <c r="G84" s="32"/>
      <c r="H84" s="66"/>
    </row>
    <row r="85" spans="7:8" x14ac:dyDescent="0.25">
      <c r="G85" s="32"/>
      <c r="H85" s="66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6"/>
  <sheetViews>
    <sheetView tabSelected="1" zoomScale="130" zoomScaleNormal="130" workbookViewId="0">
      <selection activeCell="E15" sqref="E15"/>
    </sheetView>
  </sheetViews>
  <sheetFormatPr defaultRowHeight="15" x14ac:dyDescent="0.25"/>
  <cols>
    <col min="1" max="1" width="21.7109375" bestFit="1" customWidth="1"/>
    <col min="2" max="2" width="17" style="105" customWidth="1"/>
    <col min="3" max="3" width="19.140625" style="105" customWidth="1"/>
    <col min="4" max="4" width="15.5703125" style="105" bestFit="1" customWidth="1"/>
    <col min="5" max="5" width="27.140625" style="105" customWidth="1"/>
    <col min="6" max="6" width="24" style="105" customWidth="1"/>
    <col min="7" max="7" width="8.85546875" customWidth="1"/>
    <col min="8" max="8" width="16.28515625" bestFit="1" customWidth="1"/>
    <col min="9" max="9" width="12" bestFit="1" customWidth="1"/>
    <col min="11" max="11" width="12.5703125" customWidth="1"/>
  </cols>
  <sheetData>
    <row r="1" spans="1:13" x14ac:dyDescent="0.25">
      <c r="A1" s="7"/>
      <c r="B1" s="103"/>
      <c r="C1" s="103"/>
      <c r="D1" s="104"/>
    </row>
    <row r="2" spans="1:13" x14ac:dyDescent="0.25">
      <c r="A2" s="8"/>
      <c r="C2" s="106" t="s">
        <v>85</v>
      </c>
      <c r="D2" s="107"/>
      <c r="F2" s="108"/>
      <c r="G2" s="5"/>
      <c r="H2" s="81" t="s">
        <v>73</v>
      </c>
      <c r="I2" s="81" t="s">
        <v>74</v>
      </c>
      <c r="J2" s="81" t="s">
        <v>37</v>
      </c>
    </row>
    <row r="3" spans="1:13" ht="18.75" x14ac:dyDescent="0.3">
      <c r="A3" s="8" t="s">
        <v>9</v>
      </c>
      <c r="B3" s="9"/>
      <c r="C3" s="109">
        <f>C4+C5</f>
        <v>64200</v>
      </c>
      <c r="D3" s="110" t="s">
        <v>56</v>
      </c>
      <c r="F3" s="69" t="s">
        <v>68</v>
      </c>
      <c r="G3" s="70"/>
      <c r="H3" s="91" t="s">
        <v>64</v>
      </c>
      <c r="I3" s="73">
        <v>177.63</v>
      </c>
      <c r="J3" s="71">
        <f>I3*10.764</f>
        <v>1912.0093199999999</v>
      </c>
    </row>
    <row r="4" spans="1:13" ht="30" x14ac:dyDescent="0.25">
      <c r="A4" s="10" t="s">
        <v>10</v>
      </c>
      <c r="B4" s="9"/>
      <c r="C4" s="109">
        <v>3000</v>
      </c>
      <c r="D4" s="111"/>
      <c r="F4" s="80" t="s">
        <v>84</v>
      </c>
      <c r="G4" s="70"/>
      <c r="H4" s="80" t="s">
        <v>82</v>
      </c>
      <c r="I4" s="70">
        <v>15.7</v>
      </c>
      <c r="J4" s="71">
        <f>I4*10.764</f>
        <v>168.99479999999997</v>
      </c>
      <c r="K4" s="3"/>
      <c r="L4" s="3"/>
    </row>
    <row r="5" spans="1:13" x14ac:dyDescent="0.25">
      <c r="A5" s="8" t="s">
        <v>11</v>
      </c>
      <c r="B5" s="9"/>
      <c r="C5" s="109">
        <v>61200</v>
      </c>
      <c r="D5" s="111"/>
      <c r="F5" s="108"/>
      <c r="G5" s="70"/>
      <c r="H5" s="70" t="s">
        <v>83</v>
      </c>
      <c r="I5" s="70">
        <v>193.33</v>
      </c>
      <c r="J5" s="70">
        <f>SUM(J3:J4)</f>
        <v>2081.0041200000001</v>
      </c>
    </row>
    <row r="6" spans="1:13" x14ac:dyDescent="0.25">
      <c r="A6" s="8" t="s">
        <v>12</v>
      </c>
      <c r="B6" s="9"/>
      <c r="C6" s="109">
        <f>C4</f>
        <v>3000</v>
      </c>
      <c r="D6" s="111"/>
      <c r="F6" s="108"/>
      <c r="G6" s="70"/>
      <c r="H6" s="73"/>
      <c r="I6" s="71"/>
      <c r="J6" s="5"/>
    </row>
    <row r="7" spans="1:13" x14ac:dyDescent="0.25">
      <c r="A7" s="8" t="s">
        <v>13</v>
      </c>
      <c r="B7" s="11"/>
      <c r="C7" s="4">
        <v>0</v>
      </c>
      <c r="D7" s="4"/>
    </row>
    <row r="8" spans="1:13" x14ac:dyDescent="0.25">
      <c r="A8" s="8" t="s">
        <v>14</v>
      </c>
      <c r="B8" s="11"/>
      <c r="C8" s="4">
        <f>C9-C7</f>
        <v>60</v>
      </c>
      <c r="D8" s="81" t="s">
        <v>88</v>
      </c>
      <c r="E8" s="81">
        <v>2020</v>
      </c>
    </row>
    <row r="9" spans="1:13" x14ac:dyDescent="0.25">
      <c r="A9" s="8" t="s">
        <v>15</v>
      </c>
      <c r="B9" s="11"/>
      <c r="C9" s="4">
        <v>60</v>
      </c>
      <c r="D9" s="82"/>
      <c r="E9" s="81">
        <v>2025</v>
      </c>
      <c r="M9" s="68"/>
    </row>
    <row r="10" spans="1:13" ht="30" x14ac:dyDescent="0.25">
      <c r="A10" s="10" t="s">
        <v>16</v>
      </c>
      <c r="B10" s="11"/>
      <c r="C10" s="4">
        <f>90*C7/C9</f>
        <v>0</v>
      </c>
      <c r="D10" s="4"/>
      <c r="E10" s="108"/>
      <c r="F10" s="112"/>
      <c r="G10" s="68"/>
    </row>
    <row r="11" spans="1:13" x14ac:dyDescent="0.25">
      <c r="A11" s="8"/>
      <c r="B11" s="12"/>
      <c r="C11" s="113">
        <f>C10%</f>
        <v>0</v>
      </c>
      <c r="D11" s="113"/>
    </row>
    <row r="12" spans="1:13" x14ac:dyDescent="0.25">
      <c r="A12" s="8" t="s">
        <v>17</v>
      </c>
      <c r="B12" s="9"/>
      <c r="C12" s="109">
        <f>C6*C11</f>
        <v>0</v>
      </c>
      <c r="D12" s="111"/>
    </row>
    <row r="13" spans="1:13" x14ac:dyDescent="0.25">
      <c r="A13" s="8" t="s">
        <v>18</v>
      </c>
      <c r="B13" s="9"/>
      <c r="C13" s="109">
        <f>C6-C12</f>
        <v>3000</v>
      </c>
      <c r="D13" s="111"/>
    </row>
    <row r="14" spans="1:13" x14ac:dyDescent="0.25">
      <c r="A14" s="8" t="s">
        <v>11</v>
      </c>
      <c r="B14" s="9"/>
      <c r="C14" s="109">
        <f>C5</f>
        <v>61200</v>
      </c>
      <c r="D14" s="111"/>
      <c r="F14" s="112"/>
      <c r="G14" s="68"/>
      <c r="H14" s="4"/>
    </row>
    <row r="15" spans="1:13" x14ac:dyDescent="0.25">
      <c r="B15" s="9"/>
      <c r="C15" s="109"/>
      <c r="D15" s="111"/>
      <c r="H15" s="4"/>
    </row>
    <row r="16" spans="1:13" x14ac:dyDescent="0.25">
      <c r="A16" s="13" t="s">
        <v>19</v>
      </c>
      <c r="B16" s="14"/>
      <c r="C16" s="110">
        <f>C14+C13</f>
        <v>64200</v>
      </c>
      <c r="D16" s="110"/>
      <c r="E16" s="114"/>
      <c r="H16" s="68"/>
    </row>
    <row r="17" spans="1:8" x14ac:dyDescent="0.25">
      <c r="B17" s="11"/>
      <c r="C17" s="4"/>
      <c r="D17" s="4"/>
      <c r="H17" s="68"/>
    </row>
    <row r="18" spans="1:8" ht="16.5" x14ac:dyDescent="0.3">
      <c r="A18" s="13" t="s">
        <v>64</v>
      </c>
      <c r="B18" s="108"/>
      <c r="C18" s="115">
        <v>2081</v>
      </c>
      <c r="D18" s="115"/>
      <c r="E18" s="116"/>
    </row>
    <row r="19" spans="1:8" x14ac:dyDescent="0.25">
      <c r="A19" s="8"/>
      <c r="B19" s="4"/>
      <c r="C19" s="96">
        <f>C18*C16</f>
        <v>133600200</v>
      </c>
      <c r="D19" s="105" t="s">
        <v>42</v>
      </c>
      <c r="E19" s="96"/>
      <c r="F19" s="105">
        <v>1380</v>
      </c>
      <c r="H19" s="4"/>
    </row>
    <row r="20" spans="1:8" x14ac:dyDescent="0.25">
      <c r="A20" s="8"/>
      <c r="B20" s="4"/>
      <c r="C20" s="96">
        <v>3000000</v>
      </c>
      <c r="D20" s="105" t="s">
        <v>86</v>
      </c>
      <c r="E20" s="96">
        <v>122189275</v>
      </c>
      <c r="H20" s="4"/>
    </row>
    <row r="21" spans="1:8" x14ac:dyDescent="0.25">
      <c r="A21" s="8"/>
      <c r="B21" s="4"/>
      <c r="C21" s="96">
        <f>C19+C20</f>
        <v>136600200</v>
      </c>
      <c r="D21" s="4" t="s">
        <v>87</v>
      </c>
      <c r="E21" s="96">
        <f>E20/C18</f>
        <v>58716.614608361364</v>
      </c>
      <c r="H21" s="4"/>
    </row>
    <row r="22" spans="1:8" x14ac:dyDescent="0.25">
      <c r="A22" s="8"/>
      <c r="B22" s="114"/>
      <c r="C22" s="96">
        <f>C21*0.9</f>
        <v>122940180</v>
      </c>
      <c r="D22" s="4" t="s">
        <v>20</v>
      </c>
      <c r="E22" s="114"/>
      <c r="F22" s="6"/>
      <c r="H22" s="68"/>
    </row>
    <row r="23" spans="1:8" x14ac:dyDescent="0.25">
      <c r="A23" s="8"/>
      <c r="C23" s="96">
        <f>C21*80%</f>
        <v>109280160</v>
      </c>
      <c r="D23" s="4" t="s">
        <v>21</v>
      </c>
      <c r="E23" s="114"/>
      <c r="F23" s="114"/>
    </row>
    <row r="24" spans="1:8" x14ac:dyDescent="0.25">
      <c r="A24" s="8"/>
      <c r="E24" s="114"/>
    </row>
    <row r="25" spans="1:8" x14ac:dyDescent="0.25">
      <c r="A25" s="15" t="s">
        <v>22</v>
      </c>
      <c r="B25" s="117"/>
      <c r="C25" s="118">
        <f>C4*D25</f>
        <v>6867300.0000000009</v>
      </c>
      <c r="D25" s="118">
        <f>C18*1.1</f>
        <v>2289.1000000000004</v>
      </c>
      <c r="E25" s="114"/>
    </row>
    <row r="26" spans="1:8" x14ac:dyDescent="0.25">
      <c r="A26" s="8" t="s">
        <v>23</v>
      </c>
    </row>
    <row r="27" spans="1:8" x14ac:dyDescent="0.25">
      <c r="A27" s="16" t="s">
        <v>24</v>
      </c>
      <c r="C27" s="114">
        <f>C19*0.03/12</f>
        <v>334000.5</v>
      </c>
      <c r="D27" s="114"/>
      <c r="E27" s="114"/>
    </row>
    <row r="28" spans="1:8" x14ac:dyDescent="0.25">
      <c r="C28" s="114"/>
      <c r="D28" s="114"/>
      <c r="F28" s="70" t="s">
        <v>77</v>
      </c>
    </row>
    <row r="29" spans="1:8" x14ac:dyDescent="0.25">
      <c r="A29" s="5" t="s">
        <v>76</v>
      </c>
      <c r="B29" s="108"/>
      <c r="C29" s="119"/>
      <c r="D29" s="119"/>
    </row>
    <row r="30" spans="1:8" x14ac:dyDescent="0.25">
      <c r="D30" s="112"/>
    </row>
    <row r="31" spans="1:8" x14ac:dyDescent="0.25">
      <c r="A31" s="70" t="s">
        <v>80</v>
      </c>
      <c r="B31" s="92">
        <v>89361594</v>
      </c>
      <c r="G31" s="3"/>
      <c r="H31" s="3"/>
    </row>
    <row r="32" spans="1:8" ht="18.75" x14ac:dyDescent="0.3">
      <c r="A32" s="70" t="s">
        <v>81</v>
      </c>
      <c r="B32" s="70"/>
      <c r="E32" s="101" t="s">
        <v>78</v>
      </c>
      <c r="F32" s="101"/>
      <c r="G32" s="3"/>
      <c r="H32" s="3"/>
    </row>
    <row r="33" spans="1:8" ht="18.75" x14ac:dyDescent="0.3">
      <c r="E33" s="101" t="s">
        <v>75</v>
      </c>
      <c r="F33" s="101"/>
      <c r="G33" s="3"/>
      <c r="H33" s="3"/>
    </row>
    <row r="34" spans="1:8" ht="18.75" x14ac:dyDescent="0.3">
      <c r="C34" s="114"/>
      <c r="E34" s="95" t="s">
        <v>42</v>
      </c>
      <c r="F34" s="95">
        <f>C21</f>
        <v>136600200</v>
      </c>
      <c r="G34" s="3"/>
      <c r="H34" s="3"/>
    </row>
    <row r="35" spans="1:8" ht="18.75" x14ac:dyDescent="0.3">
      <c r="E35" s="95" t="s">
        <v>20</v>
      </c>
      <c r="F35" s="95">
        <f>C22</f>
        <v>122940180</v>
      </c>
      <c r="G35" s="3"/>
      <c r="H35" s="72">
        <f>F34*80</f>
        <v>10928016000</v>
      </c>
    </row>
    <row r="36" spans="1:8" ht="18.75" x14ac:dyDescent="0.3">
      <c r="E36" s="95" t="s">
        <v>21</v>
      </c>
      <c r="F36" s="95">
        <f>C23</f>
        <v>109280160</v>
      </c>
      <c r="G36" s="3"/>
      <c r="H36" s="3"/>
    </row>
    <row r="37" spans="1:8" x14ac:dyDescent="0.25">
      <c r="G37" s="3"/>
      <c r="H37" s="3"/>
    </row>
    <row r="38" spans="1:8" x14ac:dyDescent="0.25">
      <c r="G38" s="3"/>
      <c r="H38" s="3"/>
    </row>
    <row r="39" spans="1:8" x14ac:dyDescent="0.25">
      <c r="G39" s="3"/>
      <c r="H39" s="3"/>
    </row>
    <row r="40" spans="1:8" x14ac:dyDescent="0.25">
      <c r="G40" s="3"/>
      <c r="H40" s="3"/>
    </row>
    <row r="48" spans="1:8" x14ac:dyDescent="0.25">
      <c r="A48" s="17"/>
    </row>
    <row r="61" spans="1:1" ht="15.75" x14ac:dyDescent="0.25">
      <c r="A61" s="18"/>
    </row>
    <row r="62" spans="1:1" ht="15.75" x14ac:dyDescent="0.25">
      <c r="A62" s="18"/>
    </row>
    <row r="63" spans="1:1" ht="15.75" x14ac:dyDescent="0.25">
      <c r="A63" s="18"/>
    </row>
    <row r="64" spans="1:1" ht="15.75" x14ac:dyDescent="0.25">
      <c r="A64" s="18"/>
    </row>
    <row r="65" spans="1:1" ht="15.75" x14ac:dyDescent="0.25">
      <c r="A65" s="18"/>
    </row>
    <row r="66" spans="1:1" ht="15.75" x14ac:dyDescent="0.25">
      <c r="A66" s="18"/>
    </row>
    <row r="67" spans="1:1" ht="15.75" x14ac:dyDescent="0.25">
      <c r="A67" s="18"/>
    </row>
    <row r="86" spans="3:3" x14ac:dyDescent="0.25">
      <c r="C86" s="105">
        <f>C85*C84</f>
        <v>0</v>
      </c>
    </row>
  </sheetData>
  <mergeCells count="2">
    <mergeCell ref="E32:F32"/>
    <mergeCell ref="E33:F33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zoomScaleNormal="100" workbookViewId="0">
      <selection activeCell="O6" sqref="O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6" width="12.85546875" customWidth="1"/>
    <col min="17" max="17" width="20.42578125" customWidth="1"/>
    <col min="18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4</v>
      </c>
      <c r="C1" s="1" t="s">
        <v>72</v>
      </c>
      <c r="D1" s="1" t="s">
        <v>6</v>
      </c>
      <c r="E1" s="1" t="s">
        <v>1</v>
      </c>
      <c r="F1" s="1" t="s">
        <v>5</v>
      </c>
      <c r="G1" s="1" t="s">
        <v>7</v>
      </c>
      <c r="H1" s="1" t="s">
        <v>8</v>
      </c>
      <c r="I1" s="1" t="s">
        <v>2</v>
      </c>
      <c r="J1" s="1" t="s">
        <v>3</v>
      </c>
      <c r="O1" s="1" t="s">
        <v>64</v>
      </c>
      <c r="P1" s="1" t="s">
        <v>71</v>
      </c>
      <c r="R1" s="1" t="s">
        <v>70</v>
      </c>
      <c r="S1" s="1" t="s">
        <v>69</v>
      </c>
      <c r="U1" s="2"/>
      <c r="V1" s="2"/>
      <c r="W1" s="2"/>
      <c r="X1" s="2"/>
      <c r="Y1" s="2"/>
    </row>
    <row r="2" spans="1:32" x14ac:dyDescent="0.25">
      <c r="B2">
        <v>2200</v>
      </c>
      <c r="C2">
        <f>B2*1.1</f>
        <v>2420</v>
      </c>
      <c r="D2" s="84">
        <f>B2*1.2</f>
        <v>2640</v>
      </c>
      <c r="E2" s="84">
        <v>150000000</v>
      </c>
      <c r="F2" s="84">
        <f>E2/B2</f>
        <v>68181.818181818177</v>
      </c>
      <c r="G2" s="74">
        <f>E2/C2</f>
        <v>61983.471074380162</v>
      </c>
      <c r="H2">
        <f>E2/D2</f>
        <v>56818.181818181816</v>
      </c>
      <c r="I2">
        <v>67</v>
      </c>
      <c r="J2">
        <v>6702</v>
      </c>
      <c r="N2">
        <v>158.4</v>
      </c>
      <c r="O2" s="83">
        <f>N2*10.764</f>
        <v>1705.0175999999999</v>
      </c>
      <c r="P2" s="84">
        <f>O2*1.1</f>
        <v>1875.51936</v>
      </c>
      <c r="Q2" s="93">
        <v>95000000</v>
      </c>
      <c r="R2" s="84">
        <f>Q2/O2</f>
        <v>55717.899920798474</v>
      </c>
      <c r="S2" s="84">
        <f>Q2/P2</f>
        <v>50652.636291634975</v>
      </c>
      <c r="T2" s="84"/>
      <c r="U2" s="85"/>
      <c r="V2" s="3"/>
      <c r="W2" s="3"/>
      <c r="X2" s="3"/>
      <c r="Y2" s="3"/>
      <c r="AB2" s="30"/>
    </row>
    <row r="3" spans="1:32" x14ac:dyDescent="0.25">
      <c r="B3" s="89">
        <v>2195</v>
      </c>
      <c r="C3">
        <f t="shared" ref="C3:C9" si="0">B3*1.1</f>
        <v>2414.5</v>
      </c>
      <c r="D3" s="84">
        <f t="shared" ref="D3:D9" si="1">B3*1.2</f>
        <v>2634</v>
      </c>
      <c r="E3" s="84">
        <v>105100000</v>
      </c>
      <c r="F3" s="84">
        <f t="shared" ref="F3:F6" si="2">E3/B3</f>
        <v>47881.548974943049</v>
      </c>
      <c r="G3" s="74">
        <f t="shared" ref="G3:G7" si="3">E3/C3</f>
        <v>43528.680886311864</v>
      </c>
      <c r="H3">
        <f t="shared" ref="H3:H7" si="4">E3/D3</f>
        <v>39901.290812452542</v>
      </c>
      <c r="I3">
        <v>8</v>
      </c>
      <c r="J3">
        <v>801</v>
      </c>
      <c r="N3">
        <v>210.61</v>
      </c>
      <c r="O3" s="83">
        <f>N3*10.764</f>
        <v>2267.0060400000002</v>
      </c>
      <c r="P3" s="84">
        <f t="shared" ref="P3:P9" si="5">O3*1.1</f>
        <v>2493.7066440000003</v>
      </c>
      <c r="Q3" s="94">
        <v>113686645</v>
      </c>
      <c r="R3" s="84">
        <f t="shared" ref="R3:R9" si="6">Q3/O3</f>
        <v>50148.364404004846</v>
      </c>
      <c r="S3" s="84">
        <f t="shared" ref="S3:S8" si="7">Q3/P3</f>
        <v>45589.422185458949</v>
      </c>
      <c r="T3" s="84"/>
      <c r="U3" s="85"/>
      <c r="V3" s="3"/>
      <c r="W3" s="3"/>
      <c r="X3" s="3"/>
      <c r="Y3" s="3"/>
      <c r="AF3" s="30"/>
    </row>
    <row r="4" spans="1:32" x14ac:dyDescent="0.25">
      <c r="B4" s="68">
        <v>1710</v>
      </c>
      <c r="C4">
        <f t="shared" si="0"/>
        <v>1881.0000000000002</v>
      </c>
      <c r="D4" s="84">
        <f t="shared" si="1"/>
        <v>2052</v>
      </c>
      <c r="E4" s="84">
        <v>95000000</v>
      </c>
      <c r="F4" s="84">
        <f t="shared" si="2"/>
        <v>55555.555555555555</v>
      </c>
      <c r="G4" s="74">
        <f t="shared" si="3"/>
        <v>50505.050505050502</v>
      </c>
      <c r="H4">
        <f t="shared" si="4"/>
        <v>46296.296296296299</v>
      </c>
      <c r="I4">
        <v>67</v>
      </c>
      <c r="J4">
        <v>6701</v>
      </c>
      <c r="O4" s="83">
        <v>2081</v>
      </c>
      <c r="P4" s="84">
        <f t="shared" si="5"/>
        <v>2289.1000000000004</v>
      </c>
      <c r="Q4" s="94">
        <v>140000000</v>
      </c>
      <c r="R4" s="84">
        <f t="shared" si="6"/>
        <v>67275.348390197018</v>
      </c>
      <c r="S4" s="84">
        <f t="shared" si="7"/>
        <v>61159.40762745183</v>
      </c>
      <c r="T4" s="84"/>
      <c r="U4" s="85"/>
      <c r="V4" s="3"/>
      <c r="W4" s="3"/>
      <c r="X4" s="3"/>
      <c r="Y4" s="3"/>
    </row>
    <row r="5" spans="1:32" x14ac:dyDescent="0.25">
      <c r="B5" s="68">
        <v>2195</v>
      </c>
      <c r="C5">
        <f t="shared" si="0"/>
        <v>2414.5</v>
      </c>
      <c r="D5" s="84">
        <f t="shared" si="1"/>
        <v>2634</v>
      </c>
      <c r="E5" s="84">
        <v>115100000</v>
      </c>
      <c r="F5" s="84">
        <f t="shared" si="2"/>
        <v>52437.357630979495</v>
      </c>
      <c r="G5" s="74">
        <f t="shared" si="3"/>
        <v>47670.325119072273</v>
      </c>
      <c r="H5">
        <f t="shared" si="4"/>
        <v>43697.79802581625</v>
      </c>
      <c r="I5">
        <v>74</v>
      </c>
      <c r="J5">
        <v>7401</v>
      </c>
      <c r="O5" s="83">
        <v>2081</v>
      </c>
      <c r="P5" s="84">
        <f t="shared" si="5"/>
        <v>2289.1000000000004</v>
      </c>
      <c r="Q5" s="94">
        <v>130000000</v>
      </c>
      <c r="R5" s="97">
        <f t="shared" si="6"/>
        <v>62469.966362325802</v>
      </c>
      <c r="S5" s="84">
        <f t="shared" si="7"/>
        <v>56790.878511205265</v>
      </c>
      <c r="T5" s="84"/>
      <c r="U5" s="85"/>
      <c r="V5" s="3"/>
      <c r="W5" s="3"/>
      <c r="X5" s="3"/>
      <c r="Y5" s="3"/>
    </row>
    <row r="6" spans="1:32" x14ac:dyDescent="0.25">
      <c r="B6">
        <v>2199</v>
      </c>
      <c r="C6">
        <f t="shared" si="0"/>
        <v>2418.9</v>
      </c>
      <c r="D6" s="84">
        <f t="shared" si="1"/>
        <v>2638.7999999999997</v>
      </c>
      <c r="E6" s="84">
        <v>122100000</v>
      </c>
      <c r="F6" s="98">
        <f t="shared" si="2"/>
        <v>55525.238744884038</v>
      </c>
      <c r="G6" s="74">
        <f t="shared" si="3"/>
        <v>50477.489768076397</v>
      </c>
      <c r="H6">
        <f t="shared" si="4"/>
        <v>46271.032287403366</v>
      </c>
      <c r="I6">
        <v>67</v>
      </c>
      <c r="J6">
        <v>6701</v>
      </c>
      <c r="O6" s="84">
        <v>2081</v>
      </c>
      <c r="P6" s="84">
        <f t="shared" si="5"/>
        <v>2289.1000000000004</v>
      </c>
      <c r="Q6" s="94">
        <v>120500000</v>
      </c>
      <c r="R6" s="97">
        <f t="shared" si="6"/>
        <v>57904.853435848148</v>
      </c>
      <c r="S6" s="84">
        <f t="shared" si="7"/>
        <v>52640.775850771039</v>
      </c>
      <c r="T6" s="84"/>
      <c r="U6" s="85"/>
      <c r="V6" s="3"/>
      <c r="W6" s="3"/>
      <c r="X6" s="3"/>
      <c r="Y6" s="3"/>
    </row>
    <row r="7" spans="1:32" x14ac:dyDescent="0.25">
      <c r="B7">
        <v>1710</v>
      </c>
      <c r="C7">
        <f t="shared" si="0"/>
        <v>1881.0000000000002</v>
      </c>
      <c r="D7" s="84">
        <f t="shared" si="1"/>
        <v>2052</v>
      </c>
      <c r="E7" s="84">
        <v>100000000</v>
      </c>
      <c r="F7" s="98">
        <f t="shared" ref="F7:F14" si="8">ROUND((E7/B7),0)</f>
        <v>58480</v>
      </c>
      <c r="G7" s="74">
        <f t="shared" si="3"/>
        <v>53163.21105794789</v>
      </c>
      <c r="H7">
        <f t="shared" si="4"/>
        <v>48732.943469785576</v>
      </c>
      <c r="I7">
        <v>72</v>
      </c>
      <c r="J7">
        <v>7201</v>
      </c>
      <c r="O7" s="84">
        <v>3783</v>
      </c>
      <c r="P7" s="84">
        <f t="shared" si="5"/>
        <v>4161.3</v>
      </c>
      <c r="Q7" s="94">
        <v>210689349</v>
      </c>
      <c r="R7" s="84">
        <f t="shared" si="6"/>
        <v>55693.721649484534</v>
      </c>
      <c r="S7" s="84">
        <f t="shared" si="7"/>
        <v>50630.656044985939</v>
      </c>
      <c r="T7" s="84"/>
      <c r="U7" s="85"/>
      <c r="V7" s="3"/>
      <c r="W7" s="3"/>
      <c r="X7" s="3"/>
      <c r="Y7" s="3"/>
    </row>
    <row r="8" spans="1:32" x14ac:dyDescent="0.25">
      <c r="B8">
        <v>1710</v>
      </c>
      <c r="C8">
        <f t="shared" si="0"/>
        <v>1881.0000000000002</v>
      </c>
      <c r="D8" s="84">
        <f t="shared" si="1"/>
        <v>2052</v>
      </c>
      <c r="E8" s="84">
        <v>110000000</v>
      </c>
      <c r="F8" s="97">
        <f t="shared" si="8"/>
        <v>64327</v>
      </c>
      <c r="G8" s="74">
        <f t="shared" ref="G8:G9" si="9">F8/C8</f>
        <v>34.198298777246144</v>
      </c>
      <c r="H8">
        <f t="shared" ref="H8:H13" si="10">F8/D8</f>
        <v>31.348440545808966</v>
      </c>
      <c r="O8" s="84"/>
      <c r="P8" s="84">
        <f t="shared" si="5"/>
        <v>0</v>
      </c>
      <c r="Q8" s="84"/>
      <c r="R8" s="84" t="e">
        <f t="shared" si="6"/>
        <v>#DIV/0!</v>
      </c>
      <c r="S8" s="84" t="e">
        <f t="shared" si="7"/>
        <v>#DIV/0!</v>
      </c>
      <c r="T8" s="84"/>
      <c r="U8" s="85"/>
      <c r="V8" s="3"/>
      <c r="W8" s="3"/>
      <c r="X8" s="3"/>
      <c r="Y8" s="3"/>
    </row>
    <row r="9" spans="1:32" x14ac:dyDescent="0.25">
      <c r="B9">
        <v>1700</v>
      </c>
      <c r="C9">
        <f t="shared" si="0"/>
        <v>1870.0000000000002</v>
      </c>
      <c r="D9" s="84">
        <f t="shared" si="1"/>
        <v>2040</v>
      </c>
      <c r="E9" s="84">
        <v>109900000</v>
      </c>
      <c r="F9" s="97">
        <f t="shared" si="8"/>
        <v>64647</v>
      </c>
      <c r="G9" s="74">
        <f t="shared" si="9"/>
        <v>34.57058823529411</v>
      </c>
      <c r="H9">
        <f t="shared" si="10"/>
        <v>31.689705882352943</v>
      </c>
      <c r="O9" s="84"/>
      <c r="P9" s="84">
        <f t="shared" si="5"/>
        <v>0</v>
      </c>
      <c r="Q9" s="84"/>
      <c r="R9" s="84" t="e">
        <f t="shared" si="6"/>
        <v>#DIV/0!</v>
      </c>
      <c r="S9" s="84"/>
      <c r="T9" s="84"/>
      <c r="U9" s="3"/>
      <c r="V9" s="3"/>
      <c r="W9" s="3"/>
      <c r="X9" s="3"/>
      <c r="Y9" s="3"/>
    </row>
    <row r="10" spans="1:32" ht="16.5" x14ac:dyDescent="0.3">
      <c r="B10">
        <v>2267</v>
      </c>
      <c r="C10">
        <f t="shared" ref="C10:C14" si="11">B10*1.1</f>
        <v>2493.7000000000003</v>
      </c>
      <c r="D10" s="84">
        <v>0</v>
      </c>
      <c r="E10" s="84">
        <v>145000000</v>
      </c>
      <c r="F10" s="97">
        <f t="shared" si="8"/>
        <v>63961</v>
      </c>
      <c r="G10">
        <f t="shared" ref="G10:G14" si="12">ROUND((E10/C10),0)</f>
        <v>58147</v>
      </c>
      <c r="H10" t="e">
        <f t="shared" si="10"/>
        <v>#DIV/0!</v>
      </c>
      <c r="O10" s="84"/>
      <c r="P10" s="84" t="e">
        <f>#REF!*1.1</f>
        <v>#REF!</v>
      </c>
      <c r="Q10" s="84"/>
      <c r="R10" s="84" t="e">
        <f>T10/#REF!</f>
        <v>#REF!</v>
      </c>
      <c r="S10" s="84"/>
      <c r="T10" s="84"/>
      <c r="U10" s="3"/>
      <c r="V10" s="3"/>
      <c r="W10" s="86"/>
      <c r="X10" s="87"/>
      <c r="Y10" s="87"/>
      <c r="Z10" s="19"/>
      <c r="AA10" s="19"/>
      <c r="AB10" s="19"/>
      <c r="AC10" s="19"/>
      <c r="AD10" s="19"/>
    </row>
    <row r="11" spans="1:32" ht="18.75" x14ac:dyDescent="0.25">
      <c r="B11">
        <v>2600</v>
      </c>
      <c r="C11">
        <f t="shared" si="11"/>
        <v>2860.0000000000005</v>
      </c>
      <c r="D11">
        <f t="shared" ref="D11:D14" si="13">C11*1.2</f>
        <v>3432.0000000000005</v>
      </c>
      <c r="E11" s="84">
        <v>160000000</v>
      </c>
      <c r="F11">
        <f t="shared" si="8"/>
        <v>61538</v>
      </c>
      <c r="G11">
        <f t="shared" si="12"/>
        <v>55944</v>
      </c>
      <c r="H11">
        <f t="shared" si="10"/>
        <v>17.930652680652678</v>
      </c>
      <c r="P11" s="84" t="e">
        <f>#REF!*1.1</f>
        <v>#REF!</v>
      </c>
      <c r="Q11" s="84"/>
      <c r="S11" s="84"/>
      <c r="T11" s="84"/>
      <c r="U11" s="3"/>
      <c r="V11" s="3"/>
      <c r="W11" s="88"/>
      <c r="X11" s="3"/>
      <c r="Y11" s="3"/>
    </row>
    <row r="12" spans="1:32" x14ac:dyDescent="0.25">
      <c r="C12">
        <f t="shared" si="11"/>
        <v>0</v>
      </c>
      <c r="D12">
        <f t="shared" si="13"/>
        <v>0</v>
      </c>
      <c r="E12" s="84"/>
      <c r="F12" t="e">
        <f t="shared" si="8"/>
        <v>#DIV/0!</v>
      </c>
      <c r="G12" t="e">
        <f t="shared" si="12"/>
        <v>#DIV/0!</v>
      </c>
      <c r="H12" t="e">
        <f t="shared" si="10"/>
        <v>#DIV/0!</v>
      </c>
      <c r="I12">
        <f t="shared" ref="I12:I14" si="14">U12</f>
        <v>0</v>
      </c>
      <c r="J12">
        <f t="shared" ref="J12:J14" si="15">V12</f>
        <v>0</v>
      </c>
      <c r="P12" s="84" t="e">
        <f>#REF!*1.1</f>
        <v>#REF!</v>
      </c>
      <c r="Q12" s="84"/>
      <c r="S12" s="84"/>
      <c r="T12" s="84"/>
      <c r="U12" s="3"/>
      <c r="V12" s="3"/>
      <c r="W12" s="3"/>
      <c r="X12" s="3"/>
      <c r="Y12" s="3"/>
    </row>
    <row r="13" spans="1:32" x14ac:dyDescent="0.25">
      <c r="B13">
        <v>0</v>
      </c>
      <c r="C13">
        <f t="shared" si="11"/>
        <v>0</v>
      </c>
      <c r="D13">
        <f t="shared" si="13"/>
        <v>0</v>
      </c>
      <c r="E13" s="84"/>
      <c r="F13" t="e">
        <f t="shared" si="8"/>
        <v>#DIV/0!</v>
      </c>
      <c r="G13" t="e">
        <f t="shared" si="12"/>
        <v>#DIV/0!</v>
      </c>
      <c r="H13" t="e">
        <f t="shared" si="10"/>
        <v>#DIV/0!</v>
      </c>
      <c r="I13">
        <f t="shared" si="14"/>
        <v>0</v>
      </c>
      <c r="J13">
        <f t="shared" si="15"/>
        <v>0</v>
      </c>
      <c r="S13" s="84"/>
      <c r="T13" s="84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11"/>
        <v>0</v>
      </c>
      <c r="D14">
        <f t="shared" si="13"/>
        <v>0</v>
      </c>
      <c r="E14" s="84"/>
      <c r="F14" t="e">
        <f t="shared" si="8"/>
        <v>#DIV/0!</v>
      </c>
      <c r="G14" t="e">
        <f t="shared" si="12"/>
        <v>#DIV/0!</v>
      </c>
      <c r="H14" t="e">
        <f t="shared" ref="H14" si="16">ROUND((E14/D14),0)</f>
        <v>#DIV/0!</v>
      </c>
      <c r="I14">
        <f t="shared" si="14"/>
        <v>0</v>
      </c>
      <c r="J14">
        <f t="shared" si="15"/>
        <v>0</v>
      </c>
      <c r="S14" s="84"/>
      <c r="T14" s="84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17">B15*1.2</f>
        <v>0</v>
      </c>
      <c r="D15">
        <f t="shared" ref="D15:D18" si="18">C15*1.2</f>
        <v>0</v>
      </c>
      <c r="E15" s="84"/>
      <c r="F15" t="e">
        <f t="shared" ref="F15:F18" si="19">ROUND((E15/B15),0)</f>
        <v>#DIV/0!</v>
      </c>
      <c r="G15" t="e">
        <f t="shared" ref="G15:G18" si="20">ROUND((E15/C15),0)</f>
        <v>#DIV/0!</v>
      </c>
      <c r="H15" t="e">
        <f t="shared" ref="H15:H18" si="21">ROUND((E15/D15),0)</f>
        <v>#DIV/0!</v>
      </c>
      <c r="I15">
        <f t="shared" ref="I15:J18" si="22">U15</f>
        <v>0</v>
      </c>
      <c r="J15">
        <f t="shared" si="22"/>
        <v>0</v>
      </c>
      <c r="S15" s="84"/>
      <c r="T15" s="84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23">B16*1.2</f>
        <v>0</v>
      </c>
      <c r="D16">
        <f t="shared" si="18"/>
        <v>0</v>
      </c>
      <c r="E16" s="84"/>
      <c r="F16" t="e">
        <f t="shared" si="19"/>
        <v>#DIV/0!</v>
      </c>
      <c r="G16" t="e">
        <f t="shared" si="20"/>
        <v>#DIV/0!</v>
      </c>
      <c r="H16" t="e">
        <f t="shared" si="21"/>
        <v>#DIV/0!</v>
      </c>
      <c r="I16">
        <f t="shared" si="22"/>
        <v>0</v>
      </c>
      <c r="J16">
        <f t="shared" si="22"/>
        <v>0</v>
      </c>
      <c r="S16" s="84"/>
      <c r="T16" s="84"/>
    </row>
    <row r="17" spans="1:25" x14ac:dyDescent="0.25">
      <c r="B17">
        <f t="shared" ref="B17:B18" si="24">O17</f>
        <v>0</v>
      </c>
      <c r="C17">
        <f t="shared" si="23"/>
        <v>0</v>
      </c>
      <c r="D17">
        <f t="shared" si="18"/>
        <v>0</v>
      </c>
      <c r="E17" s="84"/>
      <c r="F17" t="e">
        <f t="shared" si="19"/>
        <v>#DIV/0!</v>
      </c>
      <c r="G17" t="e">
        <f t="shared" si="20"/>
        <v>#DIV/0!</v>
      </c>
      <c r="H17" t="e">
        <f t="shared" si="21"/>
        <v>#DIV/0!</v>
      </c>
      <c r="I17">
        <f t="shared" si="22"/>
        <v>0</v>
      </c>
      <c r="J17">
        <f t="shared" si="22"/>
        <v>0</v>
      </c>
      <c r="S17" s="84"/>
      <c r="T17" s="84"/>
    </row>
    <row r="18" spans="1:25" x14ac:dyDescent="0.25">
      <c r="B18">
        <f t="shared" si="24"/>
        <v>0</v>
      </c>
      <c r="C18">
        <f t="shared" si="23"/>
        <v>0</v>
      </c>
      <c r="D18">
        <f t="shared" si="18"/>
        <v>0</v>
      </c>
      <c r="E18" s="84"/>
      <c r="F18" t="e">
        <f t="shared" si="19"/>
        <v>#DIV/0!</v>
      </c>
      <c r="G18" t="e">
        <f t="shared" si="20"/>
        <v>#DIV/0!</v>
      </c>
      <c r="H18" t="e">
        <f t="shared" si="21"/>
        <v>#DIV/0!</v>
      </c>
      <c r="I18">
        <f t="shared" si="22"/>
        <v>0</v>
      </c>
      <c r="J18">
        <f t="shared" si="22"/>
        <v>0</v>
      </c>
      <c r="S18" s="84"/>
      <c r="T18" s="84"/>
    </row>
    <row r="19" spans="1:25" s="6" customFormat="1" x14ac:dyDescent="0.25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</row>
    <row r="20" spans="1:25" s="6" customFormat="1" ht="16.5" x14ac:dyDescent="0.3">
      <c r="A20" s="74"/>
      <c r="B20" s="74"/>
      <c r="C20" s="74"/>
      <c r="D20" s="74"/>
      <c r="E20" s="74"/>
      <c r="F20" s="19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</row>
    <row r="21" spans="1:25" s="6" customFormat="1" x14ac:dyDescent="0.25">
      <c r="A21" s="74"/>
      <c r="B21" s="75"/>
      <c r="C21" s="75"/>
      <c r="D21" s="75"/>
      <c r="E21" s="75"/>
      <c r="F21" s="76" t="s">
        <v>65</v>
      </c>
      <c r="G21" s="75"/>
      <c r="H21" s="75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</row>
    <row r="22" spans="1:25" s="6" customFormat="1" ht="16.5" x14ac:dyDescent="0.3">
      <c r="A22" s="74"/>
      <c r="B22" s="75"/>
      <c r="C22" s="75" t="s">
        <v>63</v>
      </c>
      <c r="D22" s="75"/>
      <c r="E22" s="90"/>
      <c r="F22" s="77" t="s">
        <v>64</v>
      </c>
      <c r="G22" s="77">
        <v>394</v>
      </c>
      <c r="H22" s="75"/>
      <c r="I22" s="74">
        <f>G22*9500</f>
        <v>3743000</v>
      </c>
      <c r="J22" s="74"/>
      <c r="K22" s="74"/>
      <c r="L22" s="74"/>
      <c r="M22" s="74"/>
      <c r="N22" s="74"/>
      <c r="O22" s="74"/>
    </row>
    <row r="23" spans="1:25" s="6" customFormat="1" x14ac:dyDescent="0.25">
      <c r="A23" s="74"/>
      <c r="B23" s="75"/>
      <c r="C23" s="75" t="s">
        <v>1</v>
      </c>
      <c r="D23" s="75">
        <v>7100000</v>
      </c>
      <c r="E23" s="75"/>
      <c r="F23" s="77" t="s">
        <v>60</v>
      </c>
      <c r="G23" s="77">
        <v>0</v>
      </c>
      <c r="H23" s="75"/>
      <c r="I23" s="74"/>
      <c r="J23" s="74"/>
      <c r="K23" s="74"/>
      <c r="L23" s="74"/>
      <c r="M23" s="74"/>
      <c r="N23" s="74"/>
      <c r="O23" s="74"/>
    </row>
    <row r="24" spans="1:25" s="6" customFormat="1" x14ac:dyDescent="0.25">
      <c r="A24" s="74"/>
      <c r="B24" s="75"/>
      <c r="C24" s="75"/>
      <c r="D24" s="75"/>
      <c r="E24" s="75"/>
      <c r="F24" s="77" t="s">
        <v>66</v>
      </c>
      <c r="G24" s="77">
        <v>0</v>
      </c>
      <c r="H24" s="75"/>
      <c r="I24" s="74"/>
      <c r="J24" s="74"/>
      <c r="K24" s="74"/>
      <c r="L24" s="74"/>
      <c r="M24" s="74"/>
      <c r="N24" s="74"/>
      <c r="O24" s="74"/>
    </row>
    <row r="25" spans="1:25" s="6" customFormat="1" x14ac:dyDescent="0.25">
      <c r="B25" s="75"/>
      <c r="C25" s="75"/>
      <c r="D25" s="75"/>
      <c r="E25" s="75"/>
      <c r="F25" s="78" t="s">
        <v>67</v>
      </c>
      <c r="G25" s="78">
        <f>G22+G23+G24</f>
        <v>394</v>
      </c>
      <c r="H25" s="75"/>
      <c r="I25" s="74"/>
      <c r="J25" s="74"/>
      <c r="K25" s="74"/>
      <c r="L25" s="74"/>
      <c r="M25" s="74"/>
    </row>
    <row r="26" spans="1:25" s="6" customFormat="1" x14ac:dyDescent="0.25">
      <c r="B26" s="75"/>
      <c r="C26" s="75"/>
      <c r="D26" s="75"/>
      <c r="E26" s="75"/>
      <c r="F26" s="77"/>
      <c r="G26" s="77"/>
      <c r="H26" s="75"/>
      <c r="I26" s="74"/>
      <c r="J26" s="74"/>
      <c r="K26" s="74"/>
      <c r="L26" s="74"/>
      <c r="M26" s="74"/>
    </row>
    <row r="27" spans="1:25" s="6" customFormat="1" x14ac:dyDescent="0.25">
      <c r="B27" s="75"/>
      <c r="C27" s="75"/>
      <c r="D27" s="75"/>
      <c r="E27" s="75"/>
      <c r="F27" s="77" t="s">
        <v>59</v>
      </c>
      <c r="G27" s="77">
        <v>0</v>
      </c>
      <c r="H27" s="75"/>
      <c r="I27" s="74" t="e">
        <f>G33/G27</f>
        <v>#DIV/0!</v>
      </c>
      <c r="J27" s="74"/>
      <c r="K27" s="74"/>
      <c r="L27" s="74"/>
      <c r="M27" s="74"/>
    </row>
    <row r="28" spans="1:25" s="6" customFormat="1" x14ac:dyDescent="0.25">
      <c r="B28" s="75"/>
      <c r="C28" s="75"/>
      <c r="D28" s="75"/>
      <c r="E28" s="75"/>
      <c r="F28" s="77" t="s">
        <v>60</v>
      </c>
      <c r="G28" s="77">
        <v>0</v>
      </c>
      <c r="H28" s="75"/>
      <c r="I28" s="74"/>
      <c r="J28" s="74"/>
      <c r="K28" s="74"/>
      <c r="L28" s="74"/>
      <c r="M28" s="74"/>
    </row>
    <row r="29" spans="1:25" s="6" customFormat="1" x14ac:dyDescent="0.25">
      <c r="B29" s="75"/>
      <c r="C29" s="75"/>
      <c r="D29" s="75"/>
      <c r="E29" s="75"/>
      <c r="F29" s="77" t="s">
        <v>58</v>
      </c>
      <c r="G29" s="77">
        <v>0</v>
      </c>
      <c r="H29" s="75"/>
      <c r="I29" s="74"/>
      <c r="J29" s="74"/>
      <c r="K29" s="74"/>
      <c r="L29" s="74"/>
      <c r="M29" s="74"/>
    </row>
    <row r="30" spans="1:25" s="6" customFormat="1" x14ac:dyDescent="0.25">
      <c r="B30" s="75"/>
      <c r="C30" s="79"/>
      <c r="D30" s="79"/>
      <c r="E30" s="75"/>
      <c r="F30" s="78" t="s">
        <v>61</v>
      </c>
      <c r="G30" s="78">
        <f>SUM(G27:G29)</f>
        <v>0</v>
      </c>
      <c r="H30" s="75"/>
      <c r="I30" s="74" t="e">
        <f>I22/G30</f>
        <v>#DIV/0!</v>
      </c>
      <c r="J30" s="74"/>
      <c r="K30" s="74"/>
      <c r="L30" s="74"/>
      <c r="M30" s="74"/>
      <c r="O30" s="31"/>
      <c r="P30" s="31"/>
      <c r="Q30" s="31"/>
      <c r="R30" s="31"/>
    </row>
    <row r="31" spans="1:25" s="6" customFormat="1" x14ac:dyDescent="0.25">
      <c r="B31" s="75"/>
      <c r="C31" s="79"/>
      <c r="D31" s="79"/>
      <c r="E31" s="75"/>
      <c r="F31" s="78" t="s">
        <v>62</v>
      </c>
      <c r="G31" s="77">
        <f>G30</f>
        <v>0</v>
      </c>
      <c r="H31" s="75" t="e">
        <f>G30/G31</f>
        <v>#DIV/0!</v>
      </c>
      <c r="I31" s="74" t="s">
        <v>43</v>
      </c>
      <c r="J31" s="74"/>
      <c r="K31" s="74"/>
      <c r="L31" s="74"/>
      <c r="M31" s="74"/>
    </row>
    <row r="32" spans="1:25" s="6" customFormat="1" x14ac:dyDescent="0.25">
      <c r="B32" s="75"/>
      <c r="C32" s="79"/>
      <c r="D32" s="79"/>
      <c r="E32" s="75"/>
      <c r="F32" s="77" t="s">
        <v>41</v>
      </c>
      <c r="G32" s="77">
        <v>10000</v>
      </c>
      <c r="H32" s="75"/>
      <c r="I32" s="74"/>
      <c r="J32" s="74"/>
      <c r="K32" s="74"/>
      <c r="L32" s="74"/>
      <c r="M32" s="74"/>
    </row>
    <row r="33" spans="2:21" s="6" customFormat="1" x14ac:dyDescent="0.25">
      <c r="B33" s="75"/>
      <c r="C33" s="79"/>
      <c r="D33" s="79"/>
      <c r="E33" s="75"/>
      <c r="F33" s="78" t="s">
        <v>42</v>
      </c>
      <c r="G33" s="78">
        <f>G25*G32</f>
        <v>3940000</v>
      </c>
      <c r="H33" s="75" t="e">
        <f>G33/D27</f>
        <v>#DIV/0!</v>
      </c>
      <c r="I33" s="74"/>
      <c r="J33" s="74"/>
      <c r="K33" s="74"/>
      <c r="L33" s="74"/>
      <c r="M33" s="74"/>
    </row>
    <row r="34" spans="2:21" s="6" customFormat="1" x14ac:dyDescent="0.25">
      <c r="B34" s="75"/>
      <c r="C34" s="79"/>
      <c r="D34" s="79"/>
      <c r="E34" s="75"/>
      <c r="F34" s="78" t="s">
        <v>20</v>
      </c>
      <c r="G34" s="78">
        <f>G33*90%</f>
        <v>3546000</v>
      </c>
      <c r="H34" s="75"/>
      <c r="I34" s="74"/>
      <c r="J34" s="74"/>
      <c r="K34" s="74"/>
      <c r="L34" s="74"/>
      <c r="M34" s="74"/>
    </row>
    <row r="35" spans="2:21" s="6" customFormat="1" x14ac:dyDescent="0.25">
      <c r="B35" s="75"/>
      <c r="C35" s="79"/>
      <c r="D35" s="79"/>
      <c r="E35" s="75"/>
      <c r="F35" s="78" t="s">
        <v>21</v>
      </c>
      <c r="G35" s="78">
        <f>G33*80%</f>
        <v>3152000</v>
      </c>
      <c r="H35" s="75"/>
      <c r="I35" s="74"/>
      <c r="J35" s="74"/>
      <c r="K35" s="74"/>
      <c r="L35" s="74"/>
      <c r="M35" s="74"/>
    </row>
    <row r="36" spans="2:21" x14ac:dyDescent="0.25">
      <c r="B36" s="79"/>
      <c r="C36" s="79"/>
      <c r="D36" s="79"/>
      <c r="E36" s="79"/>
      <c r="F36" s="79"/>
      <c r="G36" s="79"/>
      <c r="H36" s="79"/>
    </row>
    <row r="37" spans="2:21" x14ac:dyDescent="0.25">
      <c r="B37" s="79"/>
      <c r="C37" s="79"/>
      <c r="D37" s="79"/>
      <c r="E37" s="79"/>
      <c r="F37" s="79"/>
      <c r="G37" s="79"/>
      <c r="H37" s="79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79"/>
      <c r="C38" s="79"/>
      <c r="D38" s="79"/>
      <c r="E38" s="79"/>
      <c r="F38" s="79"/>
      <c r="G38" s="79"/>
      <c r="H38" s="79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79"/>
      <c r="C39" s="79"/>
      <c r="D39" s="79"/>
      <c r="E39" s="79"/>
      <c r="F39" s="79"/>
      <c r="G39" s="79"/>
      <c r="H39" s="79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79"/>
      <c r="C40" s="79"/>
      <c r="D40" s="79"/>
      <c r="E40" s="79"/>
      <c r="F40" s="79"/>
      <c r="G40" s="79"/>
      <c r="H40" s="79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79"/>
      <c r="C41" s="79"/>
      <c r="D41" s="79"/>
      <c r="E41" s="79"/>
      <c r="F41" s="79"/>
      <c r="G41" s="79"/>
      <c r="H41" s="79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79"/>
      <c r="C42" s="79"/>
      <c r="D42" s="79"/>
      <c r="E42" s="79"/>
      <c r="F42" s="79"/>
      <c r="G42" s="79"/>
      <c r="H42" s="79"/>
      <c r="N42" s="6"/>
      <c r="O42" s="31"/>
      <c r="P42" s="31"/>
      <c r="Q42" s="31"/>
      <c r="R42" s="31"/>
      <c r="S42" s="6"/>
      <c r="T42" s="6"/>
      <c r="U42" s="6"/>
    </row>
    <row r="43" spans="2:21" x14ac:dyDescent="0.25">
      <c r="B43" s="79"/>
      <c r="C43" s="79"/>
      <c r="D43" s="79"/>
      <c r="E43" s="79"/>
      <c r="F43" s="79"/>
      <c r="G43" s="79"/>
      <c r="H43" s="79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79"/>
      <c r="C44" s="79"/>
      <c r="D44" s="79"/>
      <c r="E44" s="79"/>
      <c r="F44" s="79"/>
      <c r="G44" s="79"/>
      <c r="H44" s="79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31"/>
      <c r="P52" s="31"/>
      <c r="Q52" s="31"/>
      <c r="R52" s="31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9" zoomScale="130" zoomScaleNormal="130" workbookViewId="0"/>
  </sheetViews>
  <sheetFormatPr defaultRowHeight="15" x14ac:dyDescent="0.25"/>
  <sheetData>
    <row r="117" spans="6:13" x14ac:dyDescent="0.25">
      <c r="F117" s="102" t="s">
        <v>57</v>
      </c>
      <c r="G117" s="102"/>
      <c r="H117" s="102"/>
      <c r="I117" s="102"/>
      <c r="J117" s="102"/>
      <c r="K117" s="102"/>
      <c r="L117" s="102"/>
      <c r="M117" s="102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316" workbookViewId="0">
      <selection activeCell="A433" sqref="A43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M18:T224"/>
  <sheetViews>
    <sheetView topLeftCell="A163" workbookViewId="0">
      <selection activeCell="R215" sqref="R215"/>
    </sheetView>
  </sheetViews>
  <sheetFormatPr defaultRowHeight="15" x14ac:dyDescent="0.25"/>
  <sheetData>
    <row r="18" spans="14:15" x14ac:dyDescent="0.25">
      <c r="N18" t="s">
        <v>79</v>
      </c>
      <c r="O18">
        <v>3</v>
      </c>
    </row>
    <row r="58" spans="13:14" x14ac:dyDescent="0.25">
      <c r="M58" t="s">
        <v>79</v>
      </c>
      <c r="N58">
        <v>5</v>
      </c>
    </row>
    <row r="98" spans="19:20" x14ac:dyDescent="0.25">
      <c r="S98" t="s">
        <v>79</v>
      </c>
      <c r="T98">
        <v>15</v>
      </c>
    </row>
    <row r="142" spans="14:15" x14ac:dyDescent="0.25">
      <c r="N142" t="s">
        <v>79</v>
      </c>
      <c r="O142">
        <v>59</v>
      </c>
    </row>
    <row r="178" spans="15:16" x14ac:dyDescent="0.25">
      <c r="O178" t="s">
        <v>79</v>
      </c>
      <c r="P178">
        <v>65</v>
      </c>
    </row>
    <row r="224" spans="19:20" x14ac:dyDescent="0.25">
      <c r="S224" t="s">
        <v>79</v>
      </c>
      <c r="T224">
        <v>67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ACA08-198A-4352-8A4D-D8E9AE908844}">
  <dimension ref="A1"/>
  <sheetViews>
    <sheetView workbookViewId="0">
      <selection activeCell="B4" sqref="B4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Depreciation</vt:lpstr>
      <vt:lpstr>Calculation</vt:lpstr>
      <vt:lpstr>20-20</vt:lpstr>
      <vt:lpstr>RR</vt:lpstr>
      <vt:lpstr>Rates</vt:lpstr>
      <vt:lpstr>Area Page</vt:lpstr>
      <vt:lpstr>RERA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2025-03-07T09:15:02Z</dcterms:modified>
</cp:coreProperties>
</file>