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E8822426-3F87-401C-9657-AAFE532F8D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6" sheetId="9" r:id="rId3"/>
    <sheet name="Sheet7" sheetId="10" r:id="rId4"/>
    <sheet name="Sheet9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0" i="1" l="1"/>
  <c r="C40" i="1" s="1"/>
  <c r="A40" i="1"/>
  <c r="C39" i="1"/>
  <c r="B39" i="1"/>
  <c r="A39" i="1"/>
  <c r="F32" i="1"/>
  <c r="C32" i="1"/>
  <c r="C31" i="1"/>
  <c r="F31" i="1"/>
  <c r="F29" i="1" l="1"/>
  <c r="C38" i="1"/>
  <c r="A37" i="1"/>
  <c r="C37" i="1" s="1"/>
  <c r="F7" i="1"/>
  <c r="E8" i="1"/>
  <c r="E7" i="1"/>
  <c r="H30" i="1" l="1"/>
  <c r="H28" i="1"/>
  <c r="C30" i="1"/>
  <c r="C28" i="1"/>
  <c r="C27" i="1"/>
  <c r="B20" i="1"/>
  <c r="E9" i="1" l="1"/>
  <c r="F9" i="1" s="1"/>
  <c r="O14" i="1" l="1"/>
  <c r="C36" i="1" l="1"/>
  <c r="C35" i="1"/>
  <c r="B10" i="1"/>
  <c r="B11" i="1" s="1"/>
  <c r="B8" i="1"/>
  <c r="B6" i="1"/>
  <c r="B5" i="1"/>
  <c r="B14" i="1" s="1"/>
  <c r="B12" i="1" l="1"/>
  <c r="B13" i="1" s="1"/>
  <c r="B15" i="1" s="1"/>
  <c r="E39" i="1" l="1"/>
  <c r="E40" i="1"/>
  <c r="E38" i="1"/>
  <c r="E37" i="1"/>
  <c r="E36" i="1"/>
  <c r="E35" i="1"/>
  <c r="B17" i="1"/>
  <c r="B18" i="1" s="1"/>
  <c r="B19" i="1" l="1"/>
  <c r="B21" i="1"/>
  <c r="F27" i="1"/>
  <c r="F28" i="1" l="1"/>
  <c r="G28" i="1"/>
  <c r="F30" i="1"/>
  <c r="G30" i="1"/>
  <c r="I28" i="1" l="1"/>
  <c r="H27" i="1" l="1"/>
  <c r="G4" i="1" l="1"/>
  <c r="G27" i="1"/>
  <c r="I27" i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<sst xmlns="http://schemas.openxmlformats.org/spreadsheetml/2006/main" count="31" uniqueCount="29">
  <si>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</si>
  <si>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</si>
  <si>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</si>
  <si>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</si>
  <si>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</si>
  <si>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</si>
  <si>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</si>
  <si>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</si>
  <si>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</si>
  <si>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</si>
  <si>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</si>
  <si>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</si>
  <si>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</si>
  <si>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</si>
  <si>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</si>
  <si>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</si>
  <si>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</si>
  <si>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</si>
  <si>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</si>
  <si>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</si>
  <si>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</si>
  <si>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</si>
  <si>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</si>
  <si>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</si>
  <si>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DV</t>
  </si>
  <si>
    <t>IGR</t>
  </si>
  <si>
    <t>SBA</t>
  </si>
  <si>
    <t>RV</t>
  </si>
  <si>
    <t xml:space="preserve">Measurement Carpet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</si>
</sst>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0" fontId="10" fillId="0" borderId="5" xfId="0" applyFont="1" applyBorder="1" applyAlignment="1">
      <alignment horizontal="center" wrapText="1"/>
    </xf>
    <xf numFmtId="0" fontId="0" fillId="0" borderId="5" xfId="0" applyBorder="1"/>
    <xf numFmtId="43" fontId="12" fillId="0" borderId="1" xfId="0" applyNumberFormat="1" applyFont="1" applyBorder="1"/>
    <xf numFmtId="10" fontId="0" fillId="0" borderId="1" xfId="0" applyNumberFormat="1" applyBorder="1"/>
    <xf numFmtId="43" fontId="2" fillId="0" borderId="1" xfId="0" applyNumberFormat="1" applyFont="1" applyBorder="1"/>
    <xf numFmtId="43" fontId="14" fillId="0" borderId="0" xfId="0" applyNumberFormat="1" applyFont="1"/>
    <xf numFmtId="0" fontId="2" fillId="0" borderId="1" xfId="0" applyFont="1" applyBorder="1"/>
    <xf numFmtId="43" fontId="2" fillId="0" borderId="6" xfId="0" applyNumberFormat="1" applyFont="1" applyBorder="1"/>
    <xf numFmtId="0" fontId="0" fillId="2" borderId="1" xfId="0" applyFill="1" applyBorder="1"/>
    <xf numFmtId="43" fontId="0" fillId="2" borderId="1" xfId="0" applyNumberFormat="1" applyFill="1" applyBorder="1"/>
    <xf numFmtId="0" fontId="15" fillId="2" borderId="1" xfId="0" applyFont="1" applyFill="1" applyBorder="1"/>
    <xf numFmtId="43" fontId="6" fillId="0" borderId="0" xfId="0" applyNumberFormat="1" applyFont="1"/>
    <xf numFmtId="0" fontId="7" fillId="0" borderId="0" xfId="0" applyFont="1" applyBorder="1"/>
    <xf numFmtId="0" fontId="0" fillId="0" borderId="0" xfId="0" applyBorder="1"/>
    <xf numFmtId="43" fontId="0" fillId="0" borderId="0" xfId="0" applyNumberFormat="1" applyBorder="1"/>
    <xf numFmtId="0" fontId="0" fillId="0" borderId="7" xfId="0" applyFill="1" applyBorder="1"/>
    <xf numFmtId="0" fontId="0" fillId="2" borderId="7" xfId="0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18</xdr:col>
      <xdr:colOff>58349</xdr:colOff>
      <xdr:row>43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94A2A-703B-4274-8DE1-3F89E3CCB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8592749" cy="8278380"/>
        </a:xfrm>
        <a:prstGeom prst="rect">
          <a:avLst/>
        </a:prstGeom>
      </xdr:spPr>
    </xdr:pic>
    <xdr:clientData/>
  </xdr:twoCellAnchor>
  <xdr:twoCellAnchor editAs="oneCell">
    <xdr:from>
      <xdr:col>18</xdr:col>
      <xdr:colOff>361950</xdr:colOff>
      <xdr:row>8</xdr:row>
      <xdr:rowOff>85725</xdr:rowOff>
    </xdr:from>
    <xdr:to>
      <xdr:col>32</xdr:col>
      <xdr:colOff>447675</xdr:colOff>
      <xdr:row>42</xdr:row>
      <xdr:rowOff>19050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CAB8D38-0ABE-FF07-1C3A-70B44B0C2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34750" y="1609725"/>
          <a:ext cx="8620125" cy="64103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43</xdr:row>
      <xdr:rowOff>48775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4A6459-6CAE-4CAB-BE3A-8AD21E13E5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240275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86928</xdr:colOff>
      <xdr:row>39</xdr:row>
      <xdr:rowOff>124879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A55C0AE-94A9-47E9-A49A-472C43DFD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21328" cy="7554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105981</xdr:colOff>
      <xdr:row>45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735273-A80C-4678-8402-8F70667776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40381" cy="8573696"/>
        </a:xfrm>
        <a:prstGeom prst="rect">
          <a:avLst/>
        </a:prstGeom>
      </xdr:spPr>
    </xdr:pic>
    <xdr:clientData/>
  </xdr:twoCellAnchor>
  <xdr:twoCellAnchor editAs="oneCell">
    <xdr:from>
      <xdr:col>14</xdr:col>
      <xdr:colOff>471447</xdr:colOff>
      <xdr:row>4</xdr:row>
      <xdr:rowOff>171450</xdr:rowOff>
    </xdr:from>
    <xdr:to>
      <xdr:col>29</xdr:col>
      <xdr:colOff>238125</xdr:colOff>
      <xdr:row>43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719C5A-4BBF-68C8-DD91-39908E2C1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05847" y="933450"/>
          <a:ext cx="8910678" cy="7372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15</xdr:col>
      <xdr:colOff>534751</xdr:colOff>
      <xdr:row>38</xdr:row>
      <xdr:rowOff>48562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2171A0-1054-48C2-84BC-78D855DBA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0"/>
          <a:ext cx="9678751" cy="67160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8"/>
  <sheetViews>
    <sheetView tabSelected="1" topLeftCell="A10" zoomScaleNormal="100" workbookViewId="0">
      <selection activeCell="H18" sqref="H18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customWidth="1"/>
    <col min="4" max="4" width="19.85546875" customWidth="1"/>
    <col min="5" max="5" width="21.7109375" customWidth="1"/>
    <col min="6" max="6" width="18.85546875" bestFit="1" customWidth="1"/>
    <col min="7" max="7" width="19.85546875" bestFit="1" customWidth="1"/>
    <col min="8" max="9" width="21.7109375" bestFit="1" customWidth="1"/>
    <col min="11" max="11" width="12.5703125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34"/>
      <c r="B2" s="24"/>
      <c r="C2" s="24"/>
      <c r="D2" s="22"/>
      <c r="E2" s="8"/>
      <c r="F2" s="41"/>
    </row>
    <row r="3" spans="1:17" ht="16.5" x14ac:dyDescent="0.3">
      <c r="A3" s="16" t="s">
        <v>0</v>
      </c>
      <c r="B3" s="25">
        <v>15500</v>
      </c>
      <c r="C3" s="17"/>
      <c r="D3" s="17"/>
      <c r="E3" t="s">
        <v>13</v>
      </c>
    </row>
    <row r="4" spans="1:17" ht="33" x14ac:dyDescent="0.3">
      <c r="A4" s="18" t="s">
        <v>1</v>
      </c>
      <c r="B4" s="25">
        <v>2500</v>
      </c>
      <c r="C4" s="17"/>
      <c r="D4" s="17"/>
      <c r="E4">
        <v>2025</v>
      </c>
      <c r="F4" s="3">
        <v>2024</v>
      </c>
      <c r="G4" s="4">
        <f>F4-E4</f>
        <v>-1</v>
      </c>
      <c r="L4" s="24"/>
    </row>
    <row r="5" spans="1:17" ht="16.5" x14ac:dyDescent="0.3">
      <c r="A5" s="16" t="s">
        <v>2</v>
      </c>
      <c r="B5" s="25">
        <f>B3-B4</f>
        <v>13000</v>
      </c>
      <c r="C5" s="17"/>
      <c r="D5" s="17"/>
      <c r="E5" s="35"/>
      <c r="F5" s="3"/>
      <c r="G5" s="4"/>
      <c r="L5" s="8"/>
      <c r="M5" s="8"/>
      <c r="N5" s="28"/>
      <c r="O5" s="28"/>
      <c r="P5" s="28"/>
      <c r="Q5" s="28"/>
    </row>
    <row r="6" spans="1:17" ht="16.5" x14ac:dyDescent="0.3">
      <c r="A6" s="16" t="s">
        <v>3</v>
      </c>
      <c r="B6" s="25">
        <f>B4</f>
        <v>2500</v>
      </c>
      <c r="C6" s="17"/>
      <c r="D6" s="17"/>
      <c r="E6" s="36" t="s">
        <v>22</v>
      </c>
      <c r="F6" s="8" t="s">
        <v>23</v>
      </c>
      <c r="G6" s="14"/>
      <c r="L6" s="8"/>
      <c r="M6" s="8"/>
      <c r="N6" s="28"/>
      <c r="O6" s="28"/>
      <c r="P6" s="28"/>
      <c r="Q6" s="28"/>
    </row>
    <row r="7" spans="1:17" ht="16.5" x14ac:dyDescent="0.3">
      <c r="A7" s="16" t="s">
        <v>4</v>
      </c>
      <c r="B7" s="19">
        <v>0</v>
      </c>
      <c r="C7" s="20"/>
      <c r="D7" s="20"/>
      <c r="E7">
        <f>32.74*10.764</f>
        <v>352.41336000000001</v>
      </c>
      <c r="F7" s="3">
        <f>43.06*10.764</f>
        <v>463.49784</v>
      </c>
      <c r="G7" s="14"/>
      <c r="L7" s="8"/>
      <c r="M7" s="8"/>
      <c r="N7" s="28"/>
      <c r="O7" s="28"/>
      <c r="P7" s="28"/>
      <c r="Q7" s="28"/>
    </row>
    <row r="8" spans="1:17" ht="16.5" x14ac:dyDescent="0.3">
      <c r="A8" s="16" t="s">
        <v>5</v>
      </c>
      <c r="B8" s="19">
        <f>B9-B7</f>
        <v>60</v>
      </c>
      <c r="C8" s="20"/>
      <c r="D8" s="20"/>
      <c r="E8">
        <f>6.41*10.764</f>
        <v>68.997239999999991</v>
      </c>
      <c r="F8" s="3"/>
      <c r="G8" s="5"/>
      <c r="L8" s="10"/>
      <c r="M8" s="10"/>
      <c r="N8" s="28"/>
      <c r="O8" s="28"/>
      <c r="P8" s="28"/>
      <c r="Q8" s="28"/>
    </row>
    <row r="9" spans="1:17" ht="16.5" x14ac:dyDescent="0.3">
      <c r="A9" s="16" t="s">
        <v>6</v>
      </c>
      <c r="B9" s="19">
        <v>60</v>
      </c>
      <c r="C9" s="20"/>
      <c r="D9" s="20"/>
      <c r="E9">
        <f>SUM(E7:E8)</f>
        <v>421.41059999999999</v>
      </c>
      <c r="F9" s="29">
        <f>E9*1.1</f>
        <v>463.55166000000003</v>
      </c>
      <c r="G9" s="5"/>
      <c r="J9" s="29"/>
      <c r="K9" s="13"/>
      <c r="L9" s="8"/>
      <c r="M9" s="8"/>
      <c r="N9" s="28"/>
      <c r="O9" s="28"/>
      <c r="P9" s="28"/>
      <c r="Q9" s="28"/>
    </row>
    <row r="10" spans="1:17" ht="33" x14ac:dyDescent="0.3">
      <c r="A10" s="18" t="s">
        <v>7</v>
      </c>
      <c r="B10" s="19">
        <f>90*B7/B9</f>
        <v>0</v>
      </c>
      <c r="C10" s="20"/>
      <c r="D10" s="20"/>
      <c r="E10" s="8"/>
      <c r="F10" s="8"/>
      <c r="I10" s="31"/>
      <c r="J10" s="27"/>
      <c r="K10" s="13"/>
      <c r="L10" s="28"/>
      <c r="M10" s="28"/>
      <c r="N10" s="28"/>
      <c r="O10" s="28"/>
      <c r="P10" s="28"/>
      <c r="Q10" s="28"/>
    </row>
    <row r="11" spans="1:17" ht="16.5" x14ac:dyDescent="0.3">
      <c r="A11" s="16"/>
      <c r="B11" s="26">
        <f>B10%</f>
        <v>0</v>
      </c>
      <c r="C11" s="33"/>
      <c r="D11" s="33"/>
      <c r="E11" s="38"/>
      <c r="F11" s="38"/>
      <c r="K11" s="13"/>
      <c r="L11" s="28"/>
      <c r="M11" s="28"/>
      <c r="N11" s="28"/>
      <c r="O11" s="28"/>
      <c r="P11" s="28"/>
      <c r="Q11" s="28"/>
    </row>
    <row r="12" spans="1:17" ht="16.5" x14ac:dyDescent="0.3">
      <c r="A12" s="16" t="s">
        <v>8</v>
      </c>
      <c r="B12" s="25">
        <f>B6*B11</f>
        <v>0</v>
      </c>
      <c r="C12" s="21"/>
      <c r="D12" s="21"/>
      <c r="E12" s="10"/>
      <c r="F12" s="10"/>
      <c r="K12" s="13"/>
      <c r="L12" s="28"/>
      <c r="M12" s="28"/>
      <c r="N12" s="28"/>
      <c r="O12" s="28"/>
      <c r="P12" s="28"/>
      <c r="Q12" s="28"/>
    </row>
    <row r="13" spans="1:17" ht="16.5" x14ac:dyDescent="0.3">
      <c r="A13" s="16" t="s">
        <v>9</v>
      </c>
      <c r="B13" s="25">
        <f>B6-B12</f>
        <v>2500</v>
      </c>
      <c r="C13" s="21"/>
      <c r="D13" s="21"/>
      <c r="E13" s="10"/>
      <c r="F13" s="10"/>
      <c r="K13" s="13"/>
      <c r="L13" s="46"/>
      <c r="M13" s="28"/>
      <c r="N13" s="28"/>
      <c r="O13" s="28"/>
      <c r="P13" s="28"/>
      <c r="Q13" s="28"/>
    </row>
    <row r="14" spans="1:17" ht="16.5" x14ac:dyDescent="0.3">
      <c r="A14" s="16" t="s">
        <v>2</v>
      </c>
      <c r="B14" s="25">
        <f>B5</f>
        <v>13000</v>
      </c>
      <c r="C14" s="17"/>
      <c r="D14" s="17"/>
      <c r="E14" s="10" t="s">
        <v>28</v>
      </c>
      <c r="F14" s="10"/>
      <c r="K14" s="13"/>
      <c r="L14" s="28"/>
      <c r="M14" s="28"/>
      <c r="N14" s="28"/>
      <c r="O14" s="28">
        <f>N14*1.1</f>
        <v>0</v>
      </c>
      <c r="P14" s="28"/>
      <c r="Q14" s="28"/>
    </row>
    <row r="15" spans="1:17" ht="16.5" x14ac:dyDescent="0.3">
      <c r="A15" s="16" t="s">
        <v>10</v>
      </c>
      <c r="B15" s="25">
        <f>B14+B13</f>
        <v>15500</v>
      </c>
      <c r="C15" s="17"/>
      <c r="D15" s="17"/>
      <c r="E15" s="10">
        <v>453</v>
      </c>
      <c r="F15" s="10"/>
      <c r="K15" s="13"/>
      <c r="L15" s="31"/>
      <c r="M15" s="31"/>
    </row>
    <row r="16" spans="1:17" ht="16.5" x14ac:dyDescent="0.3">
      <c r="A16" s="16" t="s">
        <v>21</v>
      </c>
      <c r="B16" s="22">
        <v>421</v>
      </c>
      <c r="C16" s="34"/>
      <c r="D16" s="16"/>
      <c r="E16" s="8"/>
      <c r="F16" s="8"/>
      <c r="I16" s="5"/>
      <c r="J16" s="5"/>
      <c r="K16" s="5"/>
      <c r="L16" s="6"/>
    </row>
    <row r="17" spans="1:14" ht="16.5" x14ac:dyDescent="0.3">
      <c r="A17" s="34" t="s">
        <v>11</v>
      </c>
      <c r="B17" s="23">
        <f>B15*B16</f>
        <v>6525500</v>
      </c>
      <c r="C17" s="23"/>
      <c r="D17" s="37"/>
      <c r="E17" s="39"/>
      <c r="F17" s="39"/>
      <c r="I17" s="5"/>
      <c r="J17" s="32"/>
      <c r="K17" s="5"/>
      <c r="L17" s="6"/>
      <c r="N17" s="6"/>
    </row>
    <row r="18" spans="1:14" ht="16.5" x14ac:dyDescent="0.3">
      <c r="A18" s="34" t="s">
        <v>27</v>
      </c>
      <c r="B18" s="23">
        <f>B17*0.98</f>
        <v>6394990</v>
      </c>
      <c r="C18" s="23"/>
      <c r="D18" s="37"/>
      <c r="E18" s="39"/>
      <c r="F18" s="39"/>
      <c r="I18" s="5"/>
      <c r="J18" s="32"/>
      <c r="K18" s="5"/>
      <c r="L18" s="6"/>
      <c r="N18" s="6"/>
    </row>
    <row r="19" spans="1:14" ht="16.5" x14ac:dyDescent="0.3">
      <c r="A19" s="34" t="s">
        <v>24</v>
      </c>
      <c r="B19" s="23">
        <f>B17*0.8</f>
        <v>5220400</v>
      </c>
      <c r="C19" s="23"/>
      <c r="D19" s="37"/>
      <c r="E19" s="39"/>
      <c r="F19" s="39"/>
      <c r="I19" s="5"/>
      <c r="J19" s="32"/>
      <c r="K19" s="5"/>
      <c r="L19" s="6"/>
      <c r="N19" s="6"/>
    </row>
    <row r="20" spans="1:14" ht="16.5" x14ac:dyDescent="0.3">
      <c r="A20" s="34" t="s">
        <v>12</v>
      </c>
      <c r="B20" s="23">
        <f>744*B4</f>
        <v>1860000</v>
      </c>
      <c r="C20" s="37"/>
      <c r="D20" s="37"/>
      <c r="E20" s="39"/>
      <c r="F20" s="39"/>
      <c r="I20" s="6"/>
      <c r="J20" s="5"/>
    </row>
    <row r="21" spans="1:14" ht="16.5" x14ac:dyDescent="0.3">
      <c r="A21" s="22" t="s">
        <v>16</v>
      </c>
      <c r="B21" s="23">
        <f>B17*0.03/12</f>
        <v>16313.75</v>
      </c>
      <c r="C21" s="23"/>
      <c r="D21" s="37"/>
      <c r="E21" s="39"/>
      <c r="F21" s="39"/>
      <c r="I21" s="6"/>
      <c r="J21" s="5"/>
    </row>
    <row r="22" spans="1:14" x14ac:dyDescent="0.25">
      <c r="A22" s="30"/>
      <c r="B22" s="40"/>
      <c r="C22" s="30"/>
      <c r="D22" s="30"/>
      <c r="E22" s="42"/>
      <c r="F22" s="6"/>
    </row>
    <row r="23" spans="1:14" x14ac:dyDescent="0.25">
      <c r="B23" s="12"/>
      <c r="I23" s="6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26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403</v>
      </c>
      <c r="C27" s="8">
        <f>B27*1.1</f>
        <v>443.3</v>
      </c>
      <c r="D27" s="8"/>
      <c r="E27" s="8">
        <v>9960000</v>
      </c>
      <c r="F27" s="10">
        <f t="shared" ref="F27:F32" si="0">E27/B27</f>
        <v>24714.640198511166</v>
      </c>
      <c r="G27" s="10">
        <f>E27/C27</f>
        <v>22467.854725919242</v>
      </c>
      <c r="H27" s="10" t="e">
        <f>E27/#REF!</f>
        <v>#REF!</v>
      </c>
      <c r="I27" s="8">
        <f>C27/B27</f>
        <v>1.1000000000000001</v>
      </c>
      <c r="J27" s="15"/>
    </row>
    <row r="28" spans="1:14" ht="17.25" x14ac:dyDescent="0.3">
      <c r="B28" s="9">
        <v>352</v>
      </c>
      <c r="C28" s="8">
        <f>B28*1.1</f>
        <v>387.20000000000005</v>
      </c>
      <c r="D28" s="8"/>
      <c r="E28" s="8">
        <v>8100000</v>
      </c>
      <c r="F28" s="10">
        <f t="shared" si="0"/>
        <v>23011.363636363636</v>
      </c>
      <c r="G28" s="10">
        <f>E28/C28</f>
        <v>20919.421487603304</v>
      </c>
      <c r="H28" s="10" t="e">
        <f>E28/D28</f>
        <v>#DIV/0!</v>
      </c>
      <c r="I28" s="8">
        <f>C28/B28</f>
        <v>1.1000000000000001</v>
      </c>
      <c r="J28" s="15"/>
    </row>
    <row r="29" spans="1:14" ht="17.25" x14ac:dyDescent="0.3">
      <c r="B29" s="9">
        <v>352</v>
      </c>
      <c r="C29" s="8"/>
      <c r="D29" s="8"/>
      <c r="E29" s="8">
        <v>4495000</v>
      </c>
      <c r="F29" s="10">
        <f t="shared" si="0"/>
        <v>12769.886363636364</v>
      </c>
      <c r="G29" s="10"/>
      <c r="H29" s="10"/>
      <c r="I29" s="8"/>
      <c r="J29" s="15"/>
    </row>
    <row r="30" spans="1:14" x14ac:dyDescent="0.25">
      <c r="B30" s="9">
        <v>440</v>
      </c>
      <c r="C30" s="8">
        <f>B30*1.1</f>
        <v>484.00000000000006</v>
      </c>
      <c r="D30" s="8"/>
      <c r="E30" s="10">
        <v>7000000</v>
      </c>
      <c r="F30" s="10">
        <f t="shared" si="0"/>
        <v>15909.09090909091</v>
      </c>
      <c r="G30" s="10">
        <f t="shared" ref="G30" si="1">E30/C30</f>
        <v>14462.809917355371</v>
      </c>
      <c r="H30" s="10" t="e">
        <f>E30/D30</f>
        <v>#DIV/0!</v>
      </c>
      <c r="I30" s="8"/>
    </row>
    <row r="31" spans="1:14" x14ac:dyDescent="0.25">
      <c r="B31" s="47">
        <v>352</v>
      </c>
      <c r="C31" s="8">
        <f>B31*1.1</f>
        <v>387.20000000000005</v>
      </c>
      <c r="D31" s="48"/>
      <c r="E31" s="10">
        <v>7008000</v>
      </c>
      <c r="F31" s="10">
        <f t="shared" si="0"/>
        <v>19909.090909090908</v>
      </c>
      <c r="G31" s="49"/>
      <c r="H31" s="49"/>
      <c r="I31" s="48"/>
    </row>
    <row r="32" spans="1:14" x14ac:dyDescent="0.25">
      <c r="B32" s="47">
        <v>352</v>
      </c>
      <c r="C32" s="50">
        <f>B32*1.1</f>
        <v>387.20000000000005</v>
      </c>
      <c r="D32" s="48"/>
      <c r="E32" s="49">
        <v>8700000</v>
      </c>
      <c r="F32" s="49">
        <f t="shared" si="0"/>
        <v>24715.909090909092</v>
      </c>
      <c r="G32" s="49"/>
      <c r="H32" s="49"/>
      <c r="I32" s="48"/>
    </row>
    <row r="33" spans="1:9" x14ac:dyDescent="0.25">
      <c r="B33" s="47"/>
      <c r="C33" s="48"/>
      <c r="D33" s="48"/>
      <c r="E33" s="49"/>
      <c r="F33" s="49"/>
      <c r="G33" s="49"/>
      <c r="H33" s="49"/>
      <c r="I33" s="48"/>
    </row>
    <row r="34" spans="1:9" x14ac:dyDescent="0.25">
      <c r="B34" s="7" t="s">
        <v>25</v>
      </c>
    </row>
    <row r="35" spans="1:9" ht="15.75" x14ac:dyDescent="0.25">
      <c r="A35" s="45">
        <v>421</v>
      </c>
      <c r="B35" s="43">
        <v>4800000</v>
      </c>
      <c r="C35" s="43">
        <f t="shared" ref="C35:C40" si="2">B35/A35</f>
        <v>11401.425178147269</v>
      </c>
      <c r="D35" s="43"/>
      <c r="E35" s="44">
        <f>B15/C35</f>
        <v>1.3594791666666666</v>
      </c>
      <c r="F35" s="43"/>
      <c r="G35" s="43"/>
      <c r="I35" s="6"/>
    </row>
    <row r="36" spans="1:9" ht="15.75" x14ac:dyDescent="0.25">
      <c r="A36" s="45">
        <v>421</v>
      </c>
      <c r="B36" s="43">
        <v>5200000</v>
      </c>
      <c r="C36" s="43">
        <f t="shared" si="2"/>
        <v>12351.543942992874</v>
      </c>
      <c r="D36" s="43"/>
      <c r="E36" s="44">
        <f>B15/C36</f>
        <v>1.2549038461538462</v>
      </c>
      <c r="F36" s="43"/>
      <c r="G36" s="43"/>
      <c r="I36" s="6"/>
    </row>
    <row r="37" spans="1:9" ht="15.75" x14ac:dyDescent="0.25">
      <c r="A37" s="27">
        <f>48.83*10.764+5.84*10.764</f>
        <v>588.46787999999992</v>
      </c>
      <c r="B37" s="7">
        <v>7500000</v>
      </c>
      <c r="C37" s="43">
        <f t="shared" si="2"/>
        <v>12744.960693521625</v>
      </c>
      <c r="E37" s="44">
        <f>B15/C37</f>
        <v>1.216166952</v>
      </c>
      <c r="I37" s="6"/>
    </row>
    <row r="38" spans="1:9" ht="15.75" x14ac:dyDescent="0.25">
      <c r="A38" s="27">
        <v>421</v>
      </c>
      <c r="B38" s="7">
        <v>4900000</v>
      </c>
      <c r="C38" s="43">
        <f t="shared" si="2"/>
        <v>11638.954869358669</v>
      </c>
      <c r="E38" s="44">
        <f>B15/C38</f>
        <v>1.3317346938775512</v>
      </c>
    </row>
    <row r="39" spans="1:9" x14ac:dyDescent="0.25">
      <c r="A39">
        <f>32.74*10.764</f>
        <v>352.41336000000001</v>
      </c>
      <c r="B39" s="7">
        <f>4800000+288000+30000</f>
        <v>5118000</v>
      </c>
      <c r="C39" s="43">
        <f t="shared" si="2"/>
        <v>14522.718434965122</v>
      </c>
      <c r="E39" s="44">
        <f>B15/C39</f>
        <v>1.0672932942555686</v>
      </c>
    </row>
    <row r="40" spans="1:9" x14ac:dyDescent="0.25">
      <c r="A40">
        <f>32.74*10.764+6.41*10.764</f>
        <v>421.41059999999999</v>
      </c>
      <c r="B40" s="7">
        <f>5200000+364000+30000</f>
        <v>5594000</v>
      </c>
      <c r="C40" s="51">
        <f t="shared" si="2"/>
        <v>13274.464382243827</v>
      </c>
      <c r="E40" s="44">
        <f>B15/C40</f>
        <v>1.1676553986414013</v>
      </c>
    </row>
    <row r="58" spans="3:5" x14ac:dyDescent="0.25">
      <c r="C58" s="6"/>
      <c r="D58" s="6"/>
      <c r="E58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E22" workbookViewId="0">
      <selection activeCell="AA49" sqref="AA4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10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2025-03-06T09:09:49Z</dcterms:modified>
</cp:coreProperties>
</file>