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Goregaon (West)\Nirmala Saraff\"/>
    </mc:Choice>
  </mc:AlternateContent>
  <xr:revisionPtr revIDLastSave="0" documentId="13_ncr:1_{8F58991E-6D67-456D-AEB2-73A18DF8609C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11" i="4" l="1"/>
  <c r="C9" i="4"/>
  <c r="B10" i="4"/>
  <c r="D10" i="4"/>
  <c r="G9" i="4"/>
  <c r="G10" i="4"/>
  <c r="G11" i="4"/>
  <c r="G12" i="4"/>
  <c r="G13" i="4"/>
  <c r="G14" i="4"/>
  <c r="G15" i="4"/>
  <c r="G16" i="4"/>
  <c r="G17" i="4"/>
  <c r="G18" i="4"/>
  <c r="G8" i="4"/>
  <c r="H8" i="4"/>
  <c r="B8" i="4"/>
  <c r="O9" i="4"/>
  <c r="R9" i="4" s="1"/>
  <c r="P9" i="4"/>
  <c r="O8" i="4"/>
  <c r="P8" i="4"/>
  <c r="O7" i="4"/>
  <c r="R7" i="4" s="1"/>
  <c r="P7" i="4"/>
  <c r="O6" i="4"/>
  <c r="O5" i="4"/>
  <c r="R5" i="4" s="1"/>
  <c r="P5" i="4"/>
  <c r="O4" i="4"/>
  <c r="O3" i="4"/>
  <c r="R3" i="4" s="1"/>
  <c r="S3" i="4"/>
  <c r="R4" i="4"/>
  <c r="S4" i="4"/>
  <c r="R6" i="4"/>
  <c r="R8" i="4"/>
  <c r="R10" i="4"/>
  <c r="R11" i="4"/>
  <c r="R12" i="4"/>
  <c r="R13" i="4"/>
  <c r="S13" i="4"/>
  <c r="R14" i="4"/>
  <c r="S14" i="4"/>
  <c r="R2" i="4"/>
  <c r="P2" i="4"/>
  <c r="S2" i="4" s="1"/>
  <c r="C25" i="23"/>
  <c r="O7" i="23"/>
  <c r="O8" i="23" s="1"/>
  <c r="O9" i="23" s="1"/>
  <c r="C34" i="23"/>
  <c r="C33" i="23"/>
  <c r="B5" i="4"/>
  <c r="C3" i="4"/>
  <c r="D3" i="4" s="1"/>
  <c r="C4" i="4"/>
  <c r="D4" i="4" s="1"/>
  <c r="D5" i="4"/>
  <c r="C6" i="4"/>
  <c r="D6" i="4" s="1"/>
  <c r="C7" i="4"/>
  <c r="D7" i="4" s="1"/>
  <c r="D8" i="4"/>
  <c r="C7" i="23"/>
  <c r="C2" i="4"/>
  <c r="D2" i="4" s="1"/>
  <c r="Q9" i="23"/>
  <c r="Q5" i="23"/>
  <c r="Q8" i="23"/>
  <c r="M8" i="23"/>
  <c r="L8" i="23"/>
  <c r="D2" i="25"/>
  <c r="C12" i="4"/>
  <c r="C13" i="4"/>
  <c r="C14" i="4"/>
  <c r="S5" i="4" l="1"/>
  <c r="P11" i="4"/>
  <c r="S11" i="4" s="1"/>
  <c r="P12" i="4"/>
  <c r="S12" i="4" s="1"/>
  <c r="S6" i="4"/>
  <c r="S7" i="4"/>
  <c r="S8" i="4"/>
  <c r="P10" i="4"/>
  <c r="S10" i="4" s="1"/>
  <c r="F6" i="4"/>
  <c r="F5" i="4"/>
  <c r="F3" i="4"/>
  <c r="G7" i="4"/>
  <c r="C15" i="4"/>
  <c r="F4" i="4"/>
  <c r="F2" i="4"/>
  <c r="S9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F18" i="4"/>
  <c r="C17" i="4"/>
  <c r="F17" i="4"/>
  <c r="F16" i="4"/>
  <c r="D18" i="4"/>
  <c r="H18" i="4" s="1"/>
  <c r="D15" i="4" l="1"/>
  <c r="D16" i="4"/>
  <c r="H16" i="4" s="1"/>
  <c r="D17" i="4"/>
  <c r="H17" i="4" s="1"/>
  <c r="H15" i="4" l="1"/>
  <c r="F15" i="4"/>
  <c r="F10" i="4"/>
  <c r="H10" i="4" s="1"/>
  <c r="F12" i="4"/>
  <c r="H12" i="4" s="1"/>
  <c r="F9" i="4"/>
  <c r="F8" i="4"/>
  <c r="F11" i="4"/>
  <c r="H11" i="4" s="1"/>
  <c r="F7" i="4"/>
  <c r="F13" i="4"/>
  <c r="H13" i="4" s="1"/>
  <c r="F14" i="4"/>
  <c r="H14" i="4"/>
  <c r="H9" i="4" l="1"/>
</calcChain>
</file>

<file path=xl/sharedStrings.xml><?xml version="1.0" encoding="utf-8"?>
<sst xmlns="http://schemas.openxmlformats.org/spreadsheetml/2006/main" count="111" uniqueCount="86">
  <si>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</si>
  <si>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</si>
  <si>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</si>
  <si>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</si>
  <si>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</si>
  <si>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</si>
  <si>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</si>
  <si>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</si>
  <si>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</si>
  <si>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</si>
  <si>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</si>
  <si>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</si>
  <si>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</si>
  <si>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</si>
  <si>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</si>
  <si>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</si>
  <si>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</si>
  <si>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</si>
  <si>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</si>
  <si>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</si>
  <si>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</si>
  <si>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</si>
  <si>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</si>
  <si>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</si>
  <si>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</si>
  <si>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</si>
  <si>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</si>
  <si>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</si>
  <si>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</si>
  <si>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</si>
  <si>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</si>
  <si>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</si>
  <si>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</si>
  <si>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</si>
  <si>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</si>
  <si>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</si>
  <si>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</si>
  <si>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</si>
  <si>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</si>
  <si>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</si>
  <si>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</si>
  <si>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</si>
  <si>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</si>
  <si>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</si>
  <si>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</si>
  <si>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</si>
  <si>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</si>
  <si>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</si>
  <si>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</si>
  <si>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</si>
  <si>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</si>
  <si>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</si>
  <si>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</si>
  <si>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</si>
  <si>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</si>
  <si>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</si>
  <si>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</si>
  <si>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</si>
  <si>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</si>
  <si>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</si>
  <si>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</si>
  <si>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</si>
  <si>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</si>
  <si>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</si>
  <si>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</si>
  <si>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</si>
  <si>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</si>
  <si>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</si>
  <si>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</si>
  <si>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</si>
  <si>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</si>
  <si>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</si>
  <si>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Area</t>
  </si>
  <si>
    <t>Sq. M.</t>
  </si>
  <si>
    <t>Lead No. 14687</t>
  </si>
  <si>
    <t>BOM  - Goregaon (West) - Mrs.Nirmala Praveen Saraff - Residential Flat No. 11, Ground Floor, Wing - E, Sunita Apartment, Sonmung CHSL, Pedder Road, Village - Malabar, Mumbai, 400036</t>
  </si>
  <si>
    <t>BOM (Goregaon West)</t>
  </si>
  <si>
    <t>Nirmala Praveen Saraff</t>
  </si>
  <si>
    <t xml:space="preserve">Agreement </t>
  </si>
  <si>
    <t>08.08.2022</t>
  </si>
  <si>
    <t>page</t>
  </si>
  <si>
    <t>BUA (20%)</t>
  </si>
  <si>
    <t>Built up area (20%)</t>
  </si>
  <si>
    <t>Previous report</t>
  </si>
  <si>
    <t>Gr. Flr</t>
  </si>
  <si>
    <t>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</si>
</sst>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43" fontId="2" fillId="2" borderId="0" xfId="1" applyFont="1" applyFill="1"/>
    <xf numFmtId="2" fontId="2" fillId="2" borderId="0" xfId="0" applyNumberFormat="1" applyFont="1" applyFill="1" applyAlignment="1">
      <alignment horizontal="center" vertical="center"/>
    </xf>
    <xf numFmtId="43" fontId="0" fillId="2" borderId="0" xfId="1" applyFont="1" applyFill="1"/>
    <xf numFmtId="43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43" fontId="10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534865</xdr:colOff>
      <xdr:row>9</xdr:row>
      <xdr:rowOff>51289</xdr:rowOff>
    </xdr:from>
    <xdr:to>
      <xdr:col>15</xdr:col>
      <xdr:colOff>199455</xdr:colOff>
      <xdr:row>23</xdr:row>
      <xdr:rowOff>51808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4DBEC-188A-5A5B-716B-4104424D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0096" y="2007577"/>
          <a:ext cx="4749474" cy="28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468922</xdr:colOff>
      <xdr:row>23</xdr:row>
      <xdr:rowOff>175846</xdr:rowOff>
    </xdr:from>
    <xdr:to>
      <xdr:col>15</xdr:col>
      <xdr:colOff>344365</xdr:colOff>
      <xdr:row>45</xdr:row>
      <xdr:rowOff>139094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FA292-2938-6899-4061-9027E2E1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4153" y="5011615"/>
          <a:ext cx="4960327" cy="4410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404310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E5698-2BCC-E4E8-23DF-68FFE6F1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86A09E-BF39-9B6C-8661-F87BA4FB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344139</xdr:colOff>
      <xdr:row>86</xdr:row>
      <xdr:rowOff>182144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FBBE74-7FD4-4687-A546-B6B61F01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878539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448929</xdr:colOff>
      <xdr:row>132</xdr:row>
      <xdr:rowOff>39275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0C3490-B4C1-C28A-98B7-27ECCB89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983329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410823</xdr:colOff>
      <xdr:row>178</xdr:row>
      <xdr:rowOff>144065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444C9C-62CA-7D10-275B-2EEF64A7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8945223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410823</xdr:colOff>
      <xdr:row>223</xdr:row>
      <xdr:rowOff>144038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072C8-D8EC-0F6C-17C1-C70046F7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8945223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439402</xdr:colOff>
      <xdr:row>268</xdr:row>
      <xdr:rowOff>20196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6ABC8F-DAFF-AA76-1740-AF8EB936A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8973802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14</xdr:col>
      <xdr:colOff>258402</xdr:colOff>
      <xdr:row>314</xdr:row>
      <xdr:rowOff>10670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840F44-B994-9F1E-70AE-19FA555DE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625500"/>
          <a:ext cx="8792802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14</xdr:col>
      <xdr:colOff>391771</xdr:colOff>
      <xdr:row>359</xdr:row>
      <xdr:rowOff>29722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760F0E-F9CB-C01C-A07D-463F11913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198000"/>
          <a:ext cx="8926171" cy="8221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14</xdr:col>
      <xdr:colOff>439402</xdr:colOff>
      <xdr:row>404</xdr:row>
      <xdr:rowOff>115459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D539B94-CCBE-AB79-A81C-A27F9149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770500"/>
          <a:ext cx="8973802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14</xdr:col>
      <xdr:colOff>172665</xdr:colOff>
      <xdr:row>451</xdr:row>
      <xdr:rowOff>39275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C0CA8F3-72A6-F163-69EA-5694EB02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7533500"/>
          <a:ext cx="8707065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14</xdr:col>
      <xdr:colOff>439402</xdr:colOff>
      <xdr:row>494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A2F30-F100-4CE7-6B6F-E9EEAA105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6296500"/>
          <a:ext cx="8973802" cy="7973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448588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1DBF3-C53C-48C3-9386-4666542E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4588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84</xdr:row>
      <xdr:rowOff>19050</xdr:rowOff>
    </xdr:from>
    <xdr:to>
      <xdr:col>12</xdr:col>
      <xdr:colOff>1014</xdr:colOff>
      <xdr:row>128</xdr:row>
      <xdr:rowOff>77378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F647A5-2804-70FB-E9B8-BB67324EF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6021050"/>
          <a:ext cx="7268589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13</xdr:col>
      <xdr:colOff>9525</xdr:colOff>
      <xdr:row>80</xdr:row>
      <xdr:rowOff>29510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01E90C-ED19-0448-8FA2-19CE59800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572500"/>
          <a:ext cx="7934324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4" t="s">
        <v>44</v>
      </c>
      <c r="H2" s="105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4"/>
  <sheetViews>
    <sheetView tabSelected="1" zoomScale="130" zoomScaleNormal="130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8" customWidth="1"/>
    <col min="4" max="4" width="15.5703125" style="118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  <col min="12" max="12" width="19.5703125" customWidth="1"/>
    <col min="13" max="13" width="10.7109375" bestFit="1" customWidth="1"/>
    <col min="15" max="15" width="15.140625" bestFit="1" customWidth="1"/>
    <col min="17" max="17" width="10.85546875" bestFit="1" customWidth="1"/>
  </cols>
  <sheetData>
    <row r="1" spans="1:18" x14ac:dyDescent="0.25">
      <c r="A1" s="7"/>
      <c r="B1" s="8"/>
      <c r="C1" s="108"/>
      <c r="D1" s="109"/>
    </row>
    <row r="2" spans="1:18" x14ac:dyDescent="0.25">
      <c r="A2" s="9"/>
      <c r="C2" s="110" t="s">
        <v>84</v>
      </c>
      <c r="D2" s="111"/>
      <c r="F2" s="5"/>
      <c r="G2" s="5"/>
      <c r="H2" s="84" t="s">
        <v>72</v>
      </c>
      <c r="I2" s="73" t="s">
        <v>73</v>
      </c>
      <c r="J2" s="73" t="s">
        <v>37</v>
      </c>
    </row>
    <row r="3" spans="1:18" ht="18.75" x14ac:dyDescent="0.3">
      <c r="A3" s="9" t="s">
        <v>9</v>
      </c>
      <c r="B3" s="11"/>
      <c r="C3" s="112">
        <f>C4+C5</f>
        <v>65500</v>
      </c>
      <c r="D3" s="113" t="s">
        <v>56</v>
      </c>
      <c r="F3" s="72" t="s">
        <v>68</v>
      </c>
      <c r="G3" s="73"/>
      <c r="H3" s="97" t="s">
        <v>64</v>
      </c>
      <c r="I3" s="74"/>
      <c r="J3" s="76">
        <v>540</v>
      </c>
    </row>
    <row r="4" spans="1:18" ht="30" x14ac:dyDescent="0.25">
      <c r="A4" s="12" t="s">
        <v>10</v>
      </c>
      <c r="B4" s="11"/>
      <c r="C4" s="112">
        <v>3000</v>
      </c>
      <c r="D4" s="114"/>
      <c r="F4" s="83"/>
      <c r="G4" s="73"/>
      <c r="H4" s="84" t="s">
        <v>81</v>
      </c>
      <c r="I4" s="74"/>
      <c r="J4" s="73">
        <v>648</v>
      </c>
      <c r="K4" s="3"/>
      <c r="L4" s="3"/>
    </row>
    <row r="5" spans="1:18" x14ac:dyDescent="0.25">
      <c r="A5" s="9" t="s">
        <v>11</v>
      </c>
      <c r="B5" s="11"/>
      <c r="C5" s="112">
        <v>62500</v>
      </c>
      <c r="D5" s="114"/>
      <c r="F5" s="5"/>
      <c r="G5" s="73"/>
      <c r="H5" s="73"/>
      <c r="I5" s="74"/>
      <c r="Q5">
        <f>Q6/1.2</f>
        <v>2158.3333333333335</v>
      </c>
    </row>
    <row r="6" spans="1:18" x14ac:dyDescent="0.25">
      <c r="A6" s="9" t="s">
        <v>12</v>
      </c>
      <c r="B6" s="11"/>
      <c r="C6" s="112">
        <f>C4</f>
        <v>3000</v>
      </c>
      <c r="D6" s="114"/>
      <c r="F6" s="5"/>
      <c r="G6" s="73"/>
      <c r="H6" s="76"/>
      <c r="I6" s="74"/>
      <c r="Q6">
        <v>2590</v>
      </c>
    </row>
    <row r="7" spans="1:18" x14ac:dyDescent="0.25">
      <c r="A7" s="9" t="s">
        <v>13</v>
      </c>
      <c r="B7" s="13"/>
      <c r="C7" s="4">
        <f>E9-E8</f>
        <v>54</v>
      </c>
      <c r="D7" s="4"/>
      <c r="L7" s="98">
        <v>40770000</v>
      </c>
      <c r="O7" s="31">
        <f>L7*20%</f>
        <v>8154000</v>
      </c>
      <c r="Q7">
        <v>52000</v>
      </c>
      <c r="R7" t="s">
        <v>59</v>
      </c>
    </row>
    <row r="8" spans="1:18" x14ac:dyDescent="0.25">
      <c r="A8" s="9" t="s">
        <v>14</v>
      </c>
      <c r="B8" s="13"/>
      <c r="C8" s="4">
        <f>C9-C7</f>
        <v>6</v>
      </c>
      <c r="D8" s="84" t="s">
        <v>83</v>
      </c>
      <c r="E8" s="84">
        <v>1971</v>
      </c>
      <c r="L8" s="99">
        <f>L7/J3</f>
        <v>75500</v>
      </c>
      <c r="M8" s="31">
        <f>L7/J4</f>
        <v>62916.666666666664</v>
      </c>
      <c r="O8" s="31">
        <f>L7+O7</f>
        <v>48924000</v>
      </c>
      <c r="Q8">
        <f>Q6*Q7</f>
        <v>134680000</v>
      </c>
    </row>
    <row r="9" spans="1:18" x14ac:dyDescent="0.25">
      <c r="A9" s="9" t="s">
        <v>15</v>
      </c>
      <c r="B9" s="13"/>
      <c r="C9" s="4">
        <v>60</v>
      </c>
      <c r="D9" s="85"/>
      <c r="E9" s="84">
        <v>2025</v>
      </c>
      <c r="L9" s="101" t="s">
        <v>64</v>
      </c>
      <c r="M9" s="102" t="s">
        <v>59</v>
      </c>
      <c r="O9" s="31">
        <f>O8/540</f>
        <v>90600</v>
      </c>
      <c r="Q9">
        <f>Q8/Q5</f>
        <v>62399.999999999993</v>
      </c>
      <c r="R9" t="s">
        <v>64</v>
      </c>
    </row>
    <row r="10" spans="1:18" ht="30" x14ac:dyDescent="0.25">
      <c r="A10" s="12" t="s">
        <v>16</v>
      </c>
      <c r="B10" s="13"/>
      <c r="C10" s="4">
        <f>90*C7/C9</f>
        <v>81</v>
      </c>
      <c r="D10" s="4"/>
      <c r="E10" s="5"/>
      <c r="F10" s="71"/>
      <c r="G10" s="71"/>
    </row>
    <row r="11" spans="1:18" x14ac:dyDescent="0.25">
      <c r="A11" s="9"/>
      <c r="B11" s="14"/>
      <c r="C11" s="115">
        <f>C10%</f>
        <v>0.81</v>
      </c>
      <c r="D11" s="115"/>
      <c r="E11" s="3"/>
    </row>
    <row r="12" spans="1:18" x14ac:dyDescent="0.25">
      <c r="A12" s="9" t="s">
        <v>17</v>
      </c>
      <c r="B12" s="11"/>
      <c r="C12" s="112">
        <f>C6*C11</f>
        <v>2430</v>
      </c>
      <c r="D12" s="114"/>
    </row>
    <row r="13" spans="1:18" x14ac:dyDescent="0.25">
      <c r="A13" s="9" t="s">
        <v>18</v>
      </c>
      <c r="B13" s="11"/>
      <c r="C13" s="112">
        <f>C6-C12</f>
        <v>570</v>
      </c>
      <c r="D13" s="114"/>
    </row>
    <row r="14" spans="1:18" x14ac:dyDescent="0.25">
      <c r="A14" s="9" t="s">
        <v>11</v>
      </c>
      <c r="B14" s="11"/>
      <c r="C14" s="112">
        <f>C5</f>
        <v>62500</v>
      </c>
      <c r="D14" s="114"/>
      <c r="F14" s="71"/>
      <c r="G14" s="71"/>
      <c r="H14" s="4"/>
    </row>
    <row r="15" spans="1:18" x14ac:dyDescent="0.25">
      <c r="B15" s="11"/>
      <c r="C15" s="112"/>
      <c r="D15" s="114"/>
      <c r="H15" s="4"/>
    </row>
    <row r="16" spans="1:18" x14ac:dyDescent="0.25">
      <c r="A16" s="15" t="s">
        <v>19</v>
      </c>
      <c r="B16" s="16"/>
      <c r="C16" s="113">
        <f>C14+C13</f>
        <v>63070</v>
      </c>
      <c r="D16" s="113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64</v>
      </c>
      <c r="B18" s="5"/>
      <c r="C18" s="116">
        <v>540</v>
      </c>
      <c r="D18" s="116"/>
      <c r="E18" s="94"/>
    </row>
    <row r="19" spans="1:8" x14ac:dyDescent="0.25">
      <c r="A19" s="9"/>
      <c r="B19" s="4"/>
      <c r="C19" s="117">
        <f>C18*C16</f>
        <v>34057800</v>
      </c>
      <c r="D19" s="118" t="s">
        <v>42</v>
      </c>
      <c r="E19" s="95"/>
      <c r="H19" s="4">
        <v>14671</v>
      </c>
    </row>
    <row r="20" spans="1:8" x14ac:dyDescent="0.25">
      <c r="A20" s="9"/>
      <c r="B20" s="31"/>
      <c r="C20" s="119">
        <f>C19*0.9</f>
        <v>30652020</v>
      </c>
      <c r="D20" s="118" t="s">
        <v>20</v>
      </c>
      <c r="E20" s="75"/>
      <c r="F20" s="6"/>
      <c r="H20" s="71">
        <v>14722</v>
      </c>
    </row>
    <row r="21" spans="1:8" x14ac:dyDescent="0.25">
      <c r="A21" s="9"/>
      <c r="C21" s="119">
        <f>C19*80%</f>
        <v>27246240</v>
      </c>
      <c r="D21" s="118" t="s">
        <v>21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22</v>
      </c>
      <c r="B23" s="18"/>
      <c r="C23" s="120">
        <f>C4*D23</f>
        <v>1782000</v>
      </c>
      <c r="D23" s="120">
        <f>C18*1.1</f>
        <v>594</v>
      </c>
      <c r="E23" s="75"/>
    </row>
    <row r="24" spans="1:8" x14ac:dyDescent="0.25">
      <c r="A24" s="9" t="s">
        <v>23</v>
      </c>
      <c r="E24" s="3"/>
    </row>
    <row r="25" spans="1:8" x14ac:dyDescent="0.25">
      <c r="A25" s="19" t="s">
        <v>24</v>
      </c>
      <c r="B25" s="10"/>
      <c r="C25" s="119">
        <f>C19*0.03/12</f>
        <v>85144.5</v>
      </c>
      <c r="D25" s="119"/>
      <c r="E25" s="75"/>
    </row>
    <row r="26" spans="1:8" x14ac:dyDescent="0.25">
      <c r="C26" s="119"/>
      <c r="D26" s="119"/>
      <c r="F26" s="73" t="s">
        <v>74</v>
      </c>
    </row>
    <row r="27" spans="1:8" x14ac:dyDescent="0.25">
      <c r="A27" s="5" t="s">
        <v>75</v>
      </c>
      <c r="B27" s="5"/>
      <c r="C27" s="121"/>
      <c r="D27" s="121"/>
    </row>
    <row r="28" spans="1:8" x14ac:dyDescent="0.25">
      <c r="D28" s="122"/>
    </row>
    <row r="29" spans="1:8" x14ac:dyDescent="0.25">
      <c r="A29" s="73" t="s">
        <v>78</v>
      </c>
      <c r="B29" s="73"/>
      <c r="G29" s="3"/>
      <c r="H29" s="3"/>
    </row>
    <row r="30" spans="1:8" ht="18.75" x14ac:dyDescent="0.3">
      <c r="A30" s="73" t="s">
        <v>79</v>
      </c>
      <c r="B30" s="96">
        <v>22300000</v>
      </c>
      <c r="E30" s="106" t="s">
        <v>76</v>
      </c>
      <c r="F30" s="106"/>
      <c r="G30" s="3"/>
      <c r="H30" s="3"/>
    </row>
    <row r="31" spans="1:8" ht="18.75" x14ac:dyDescent="0.3">
      <c r="E31" s="106" t="s">
        <v>77</v>
      </c>
      <c r="F31" s="106"/>
      <c r="G31" s="3"/>
      <c r="H31" s="3"/>
    </row>
    <row r="32" spans="1:8" ht="18.75" x14ac:dyDescent="0.3">
      <c r="E32" s="103" t="s">
        <v>42</v>
      </c>
      <c r="F32" s="103">
        <f>C19</f>
        <v>34057800</v>
      </c>
      <c r="G32" s="3"/>
      <c r="H32" s="3"/>
    </row>
    <row r="33" spans="1:8" ht="18.75" x14ac:dyDescent="0.3">
      <c r="C33" s="119">
        <f>B30*20%</f>
        <v>4460000</v>
      </c>
      <c r="E33" s="103" t="s">
        <v>20</v>
      </c>
      <c r="F33" s="103">
        <f>F32*90%</f>
        <v>30652020</v>
      </c>
      <c r="G33" s="3"/>
      <c r="H33" s="75">
        <f>F32*80</f>
        <v>2724624000</v>
      </c>
    </row>
    <row r="34" spans="1:8" ht="18.75" x14ac:dyDescent="0.3">
      <c r="C34" s="119">
        <f>B30+C33</f>
        <v>26760000</v>
      </c>
      <c r="E34" s="103" t="s">
        <v>21</v>
      </c>
      <c r="F34" s="103">
        <f>F32*80%</f>
        <v>27246240</v>
      </c>
      <c r="G34" s="3"/>
      <c r="H34" s="3"/>
    </row>
    <row r="35" spans="1:8" x14ac:dyDescent="0.25"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F7" sqref="F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82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71</v>
      </c>
      <c r="Q1" s="1" t="s">
        <v>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B2">
        <v>1250</v>
      </c>
      <c r="C2">
        <f>B2*1.2</f>
        <v>1500</v>
      </c>
      <c r="D2" s="87">
        <f>C2*1.2</f>
        <v>1800</v>
      </c>
      <c r="E2" s="87">
        <v>75000000</v>
      </c>
      <c r="F2" s="100">
        <f>E2/B2</f>
        <v>60000</v>
      </c>
      <c r="G2" s="98">
        <f>E2/C2</f>
        <v>50000</v>
      </c>
      <c r="H2">
        <f>E2/D2</f>
        <v>41666.666666666664</v>
      </c>
      <c r="I2">
        <v>1</v>
      </c>
      <c r="J2" t="s">
        <v>85</v>
      </c>
      <c r="O2" s="86">
        <v>500</v>
      </c>
      <c r="P2" s="87">
        <f>O2*1.2</f>
        <v>600</v>
      </c>
      <c r="Q2" s="87">
        <v>28500000</v>
      </c>
      <c r="R2" s="100">
        <f>Q2/O2</f>
        <v>57000</v>
      </c>
      <c r="S2" s="100">
        <f>Q2/P2</f>
        <v>47500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630</v>
      </c>
      <c r="C3">
        <f t="shared" ref="C3:D3" si="0">B3*1.2</f>
        <v>756</v>
      </c>
      <c r="D3" s="87">
        <f t="shared" si="0"/>
        <v>907.19999999999993</v>
      </c>
      <c r="E3" s="87">
        <v>34500000</v>
      </c>
      <c r="F3" s="87">
        <f t="shared" ref="F3:F6" si="1">E3/B3</f>
        <v>54761.904761904763</v>
      </c>
      <c r="G3" s="77">
        <f t="shared" ref="G3:G7" si="2">E3/C3</f>
        <v>45634.920634920636</v>
      </c>
      <c r="H3">
        <f t="shared" ref="H3:H7" si="3">E3/D3</f>
        <v>38029.100529100535</v>
      </c>
      <c r="I3">
        <v>5</v>
      </c>
      <c r="J3">
        <v>53</v>
      </c>
      <c r="O3" s="86">
        <f t="shared" ref="O3:O9" si="4">P3/1.2</f>
        <v>408.33333333333337</v>
      </c>
      <c r="P3" s="87">
        <v>490</v>
      </c>
      <c r="Q3" s="87">
        <v>27000000</v>
      </c>
      <c r="R3" s="87">
        <f>Q3/O3</f>
        <v>66122.448979591834</v>
      </c>
      <c r="S3" s="87">
        <f t="shared" ref="S3:S14" si="5">Q3/P3</f>
        <v>55102.040816326531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790</v>
      </c>
      <c r="C4">
        <f t="shared" ref="C4:D4" si="6">B4*1.2</f>
        <v>948</v>
      </c>
      <c r="D4" s="87">
        <f t="shared" si="6"/>
        <v>1137.5999999999999</v>
      </c>
      <c r="E4" s="87">
        <v>40000000</v>
      </c>
      <c r="F4" s="87">
        <f t="shared" si="1"/>
        <v>50632.911392405062</v>
      </c>
      <c r="G4" s="77">
        <f t="shared" si="2"/>
        <v>42194.09282700422</v>
      </c>
      <c r="H4">
        <f t="shared" si="3"/>
        <v>35161.744022503517</v>
      </c>
      <c r="I4">
        <v>3</v>
      </c>
      <c r="J4">
        <v>16</v>
      </c>
      <c r="O4" s="86">
        <f t="shared" si="4"/>
        <v>700</v>
      </c>
      <c r="P4" s="87">
        <v>840</v>
      </c>
      <c r="Q4" s="87">
        <v>41000000</v>
      </c>
      <c r="R4" s="100">
        <f>Q4/O4</f>
        <v>58571.428571428572</v>
      </c>
      <c r="S4" s="100">
        <f t="shared" si="5"/>
        <v>48809.523809523809</v>
      </c>
      <c r="T4" s="87"/>
      <c r="U4" s="88"/>
      <c r="V4" s="3"/>
      <c r="W4" s="3"/>
      <c r="X4" s="3"/>
      <c r="Y4" s="3"/>
    </row>
    <row r="5" spans="1:32" x14ac:dyDescent="0.25">
      <c r="B5" s="71">
        <f>C5/1.2</f>
        <v>700</v>
      </c>
      <c r="C5">
        <v>840</v>
      </c>
      <c r="D5" s="87">
        <f t="shared" ref="D5" si="7">C5*1.2</f>
        <v>1008</v>
      </c>
      <c r="E5" s="87">
        <v>50000000</v>
      </c>
      <c r="F5" s="87">
        <f t="shared" si="1"/>
        <v>71428.571428571435</v>
      </c>
      <c r="G5" s="77">
        <f t="shared" si="2"/>
        <v>59523.809523809527</v>
      </c>
      <c r="H5">
        <f t="shared" si="3"/>
        <v>49603.174603174601</v>
      </c>
      <c r="I5">
        <v>4</v>
      </c>
      <c r="J5">
        <v>48</v>
      </c>
      <c r="O5" s="86">
        <f t="shared" si="4"/>
        <v>547.25970000000007</v>
      </c>
      <c r="P5" s="87">
        <f>61.01*10.764</f>
        <v>656.71163999999999</v>
      </c>
      <c r="Q5" s="87">
        <v>29000000</v>
      </c>
      <c r="R5" s="87">
        <f t="shared" ref="R5:R14" si="8">Q5/O5</f>
        <v>52991.294626664443</v>
      </c>
      <c r="S5" s="87">
        <f t="shared" si="5"/>
        <v>44159.412188887043</v>
      </c>
      <c r="T5" s="87"/>
      <c r="U5" s="88"/>
      <c r="V5" s="3"/>
      <c r="W5" s="3"/>
      <c r="X5" s="3"/>
      <c r="Y5" s="3"/>
    </row>
    <row r="6" spans="1:32" x14ac:dyDescent="0.25">
      <c r="B6">
        <v>823</v>
      </c>
      <c r="C6">
        <f t="shared" ref="C6:D6" si="9">B6*1.2</f>
        <v>987.59999999999991</v>
      </c>
      <c r="D6" s="87">
        <f t="shared" si="9"/>
        <v>1185.1199999999999</v>
      </c>
      <c r="E6" s="87">
        <v>53000000</v>
      </c>
      <c r="F6" s="100">
        <f t="shared" si="1"/>
        <v>64398.54191980559</v>
      </c>
      <c r="G6" s="98">
        <f t="shared" si="2"/>
        <v>53665.451599837994</v>
      </c>
      <c r="H6">
        <f t="shared" si="3"/>
        <v>44721.209666531664</v>
      </c>
      <c r="I6">
        <v>2</v>
      </c>
      <c r="J6">
        <v>201</v>
      </c>
      <c r="O6" s="86">
        <f t="shared" si="4"/>
        <v>1132.575</v>
      </c>
      <c r="P6" s="87">
        <v>1359.09</v>
      </c>
      <c r="Q6" s="87">
        <v>100000000</v>
      </c>
      <c r="R6" s="87">
        <f t="shared" si="8"/>
        <v>88294.373441052463</v>
      </c>
      <c r="S6" s="87">
        <f t="shared" si="5"/>
        <v>73578.644534210398</v>
      </c>
      <c r="T6" s="87"/>
      <c r="U6" s="88"/>
      <c r="V6" s="3"/>
      <c r="W6" s="3"/>
      <c r="X6" s="3"/>
      <c r="Y6" s="3"/>
    </row>
    <row r="7" spans="1:32" x14ac:dyDescent="0.25">
      <c r="B7">
        <v>805</v>
      </c>
      <c r="C7">
        <f t="shared" ref="C7:D7" si="10">B7*1.2</f>
        <v>966</v>
      </c>
      <c r="D7" s="87">
        <f t="shared" si="10"/>
        <v>1159.2</v>
      </c>
      <c r="E7" s="87">
        <v>49000000</v>
      </c>
      <c r="F7" s="123">
        <f t="shared" ref="F7:F14" si="11">ROUND((E7/B7),0)</f>
        <v>60870</v>
      </c>
      <c r="G7" s="77">
        <f t="shared" si="2"/>
        <v>50724.637681159424</v>
      </c>
      <c r="H7">
        <f t="shared" si="3"/>
        <v>42270.531400966182</v>
      </c>
      <c r="I7">
        <v>3</v>
      </c>
      <c r="J7">
        <v>18</v>
      </c>
      <c r="O7" s="87">
        <f t="shared" si="4"/>
        <v>815.28329999999994</v>
      </c>
      <c r="P7" s="87">
        <f>90.89*10.764</f>
        <v>978.33995999999991</v>
      </c>
      <c r="Q7" s="87">
        <v>45500000</v>
      </c>
      <c r="R7" s="87">
        <f t="shared" si="8"/>
        <v>55808.821301748736</v>
      </c>
      <c r="S7" s="87">
        <f t="shared" si="5"/>
        <v>46507.351084790615</v>
      </c>
      <c r="T7" s="87"/>
      <c r="U7" s="88"/>
      <c r="V7" s="3"/>
      <c r="W7" s="3"/>
      <c r="X7" s="3"/>
      <c r="Y7" s="3"/>
    </row>
    <row r="8" spans="1:32" x14ac:dyDescent="0.25">
      <c r="B8">
        <f>C8/1.2</f>
        <v>1000</v>
      </c>
      <c r="C8">
        <v>1200</v>
      </c>
      <c r="D8" s="87">
        <f t="shared" ref="D8" si="12">C8*1.2</f>
        <v>1440</v>
      </c>
      <c r="E8" s="87">
        <v>70000000</v>
      </c>
      <c r="F8" s="87">
        <f t="shared" si="11"/>
        <v>70000</v>
      </c>
      <c r="G8" s="77">
        <f t="shared" ref="G8:G18" si="13">E8/C8</f>
        <v>58333.333333333336</v>
      </c>
      <c r="H8">
        <f t="shared" ref="H8" si="14">E8/D8</f>
        <v>48611.111111111109</v>
      </c>
      <c r="I8">
        <v>24</v>
      </c>
      <c r="J8">
        <v>12</v>
      </c>
      <c r="O8" s="87">
        <f t="shared" si="4"/>
        <v>2160.7833000000001</v>
      </c>
      <c r="P8" s="87">
        <f>240.89*10.764</f>
        <v>2592.9399599999997</v>
      </c>
      <c r="Q8" s="87">
        <v>238838290</v>
      </c>
      <c r="R8" s="87">
        <f t="shared" si="8"/>
        <v>110533.19877101974</v>
      </c>
      <c r="S8" s="87">
        <f t="shared" si="5"/>
        <v>92110.998975849798</v>
      </c>
      <c r="T8" s="87"/>
      <c r="U8" s="88"/>
      <c r="V8" s="3"/>
      <c r="W8" s="3"/>
      <c r="X8" s="3"/>
      <c r="Y8" s="3"/>
    </row>
    <row r="9" spans="1:32" x14ac:dyDescent="0.25">
      <c r="B9">
        <v>700</v>
      </c>
      <c r="C9">
        <f>B9*1.2</f>
        <v>840</v>
      </c>
      <c r="D9" s="87">
        <f t="shared" ref="D9:D14" si="15">C9*1.2</f>
        <v>1008</v>
      </c>
      <c r="E9" s="87">
        <v>50000000</v>
      </c>
      <c r="F9" s="87">
        <f t="shared" si="11"/>
        <v>71429</v>
      </c>
      <c r="G9" s="77">
        <f t="shared" si="13"/>
        <v>59523.809523809527</v>
      </c>
      <c r="H9">
        <f t="shared" ref="H9:H13" si="16">F9/D9</f>
        <v>70.862103174603178</v>
      </c>
      <c r="I9">
        <v>1</v>
      </c>
      <c r="J9">
        <v>11</v>
      </c>
      <c r="O9" s="87">
        <f t="shared" si="4"/>
        <v>1417.1703</v>
      </c>
      <c r="P9" s="87">
        <f>157.99*10.764</f>
        <v>1700.60436</v>
      </c>
      <c r="Q9" s="87">
        <v>122000000</v>
      </c>
      <c r="R9" s="87">
        <f t="shared" si="8"/>
        <v>86087.042608781732</v>
      </c>
      <c r="S9" s="87">
        <f t="shared" si="5"/>
        <v>71739.202173984784</v>
      </c>
      <c r="T9" s="87"/>
      <c r="U9" s="3"/>
      <c r="V9" s="3"/>
      <c r="W9" s="3"/>
      <c r="X9" s="3"/>
      <c r="Y9" s="3"/>
    </row>
    <row r="10" spans="1:32" ht="16.5" x14ac:dyDescent="0.3">
      <c r="B10">
        <f>C10/1.2</f>
        <v>500</v>
      </c>
      <c r="C10">
        <v>600</v>
      </c>
      <c r="D10" s="87">
        <f t="shared" si="15"/>
        <v>720</v>
      </c>
      <c r="E10" s="87">
        <v>35000000</v>
      </c>
      <c r="F10" s="87">
        <f t="shared" si="11"/>
        <v>70000</v>
      </c>
      <c r="G10" s="77">
        <f t="shared" si="13"/>
        <v>58333.333333333336</v>
      </c>
      <c r="H10">
        <f t="shared" si="16"/>
        <v>97.222222222222229</v>
      </c>
      <c r="O10" s="87"/>
      <c r="P10" s="87" t="e">
        <f>#REF!*1.1</f>
        <v>#REF!</v>
      </c>
      <c r="Q10" s="87"/>
      <c r="R10" s="87" t="e">
        <f t="shared" si="8"/>
        <v>#DIV/0!</v>
      </c>
      <c r="S10" s="87" t="e">
        <f t="shared" si="5"/>
        <v>#REF!</v>
      </c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B11">
        <v>900</v>
      </c>
      <c r="C11">
        <f>B11*1.2</f>
        <v>1080</v>
      </c>
      <c r="D11">
        <f t="shared" si="15"/>
        <v>1296</v>
      </c>
      <c r="E11" s="87">
        <v>57500000</v>
      </c>
      <c r="F11" s="5">
        <f t="shared" si="11"/>
        <v>63889</v>
      </c>
      <c r="G11" s="98">
        <f t="shared" si="13"/>
        <v>53240.740740740737</v>
      </c>
      <c r="H11">
        <f t="shared" si="16"/>
        <v>49.29706790123457</v>
      </c>
      <c r="P11" s="87" t="e">
        <f>#REF!*1.1</f>
        <v>#REF!</v>
      </c>
      <c r="Q11" s="87"/>
      <c r="R11" s="87" t="e">
        <f t="shared" si="8"/>
        <v>#DIV/0!</v>
      </c>
      <c r="S11" s="87" t="e">
        <f t="shared" si="5"/>
        <v>#REF!</v>
      </c>
      <c r="T11" s="87"/>
      <c r="U11" s="3"/>
      <c r="V11" s="3"/>
      <c r="W11" s="91"/>
      <c r="X11" s="3"/>
      <c r="Y11" s="3"/>
    </row>
    <row r="12" spans="1:32" x14ac:dyDescent="0.25">
      <c r="C12">
        <f t="shared" ref="C9:C14" si="17">B12*1.1</f>
        <v>0</v>
      </c>
      <c r="D12">
        <f t="shared" si="15"/>
        <v>0</v>
      </c>
      <c r="E12" s="87"/>
      <c r="F12" t="e">
        <f t="shared" si="11"/>
        <v>#DIV/0!</v>
      </c>
      <c r="G12" s="77" t="e">
        <f t="shared" si="13"/>
        <v>#DIV/0!</v>
      </c>
      <c r="H12" t="e">
        <f t="shared" si="16"/>
        <v>#DIV/0!</v>
      </c>
      <c r="I12">
        <f t="shared" ref="I12:I14" si="18">U12</f>
        <v>0</v>
      </c>
      <c r="J12">
        <f t="shared" ref="J12:J14" si="19">V12</f>
        <v>0</v>
      </c>
      <c r="P12" s="87" t="e">
        <f>#REF!*1.1</f>
        <v>#REF!</v>
      </c>
      <c r="Q12" s="87"/>
      <c r="R12" s="87" t="e">
        <f t="shared" si="8"/>
        <v>#DIV/0!</v>
      </c>
      <c r="S12" s="87" t="e">
        <f t="shared" si="5"/>
        <v>#REF!</v>
      </c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7"/>
        <v>0</v>
      </c>
      <c r="D13">
        <f t="shared" si="15"/>
        <v>0</v>
      </c>
      <c r="E13" s="87"/>
      <c r="F13" t="e">
        <f t="shared" si="11"/>
        <v>#DIV/0!</v>
      </c>
      <c r="G13" s="77" t="e">
        <f t="shared" si="13"/>
        <v>#DIV/0!</v>
      </c>
      <c r="H13" t="e">
        <f t="shared" si="16"/>
        <v>#DIV/0!</v>
      </c>
      <c r="I13">
        <f t="shared" si="18"/>
        <v>0</v>
      </c>
      <c r="J13">
        <f t="shared" si="19"/>
        <v>0</v>
      </c>
      <c r="R13" s="87" t="e">
        <f t="shared" si="8"/>
        <v>#DIV/0!</v>
      </c>
      <c r="S13" s="87" t="e">
        <f t="shared" si="5"/>
        <v>#DIV/0!</v>
      </c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7"/>
        <v>0</v>
      </c>
      <c r="D14">
        <f t="shared" si="15"/>
        <v>0</v>
      </c>
      <c r="E14" s="87"/>
      <c r="F14" t="e">
        <f t="shared" si="11"/>
        <v>#DIV/0!</v>
      </c>
      <c r="G14" s="77" t="e">
        <f t="shared" si="13"/>
        <v>#DIV/0!</v>
      </c>
      <c r="H14" t="e">
        <f t="shared" ref="H14" si="20">ROUND((E14/D14),0)</f>
        <v>#DIV/0!</v>
      </c>
      <c r="I14">
        <f t="shared" si="18"/>
        <v>0</v>
      </c>
      <c r="J14">
        <f t="shared" si="19"/>
        <v>0</v>
      </c>
      <c r="R14" s="87" t="e">
        <f t="shared" si="8"/>
        <v>#DIV/0!</v>
      </c>
      <c r="S14" s="87" t="e">
        <f t="shared" si="5"/>
        <v>#DIV/0!</v>
      </c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1">B15*1.2</f>
        <v>0</v>
      </c>
      <c r="D15">
        <f t="shared" ref="D15:D18" si="22">C15*1.2</f>
        <v>0</v>
      </c>
      <c r="E15" s="87"/>
      <c r="F15" t="e">
        <f t="shared" ref="F15:F18" si="23">ROUND((E15/B15),0)</f>
        <v>#DIV/0!</v>
      </c>
      <c r="G15" s="77" t="e">
        <f t="shared" si="13"/>
        <v>#DIV/0!</v>
      </c>
      <c r="H15" t="e">
        <f t="shared" ref="H15:H18" si="24">ROUND((E15/D15),0)</f>
        <v>#DIV/0!</v>
      </c>
      <c r="I15">
        <f t="shared" ref="I15:J18" si="25">U15</f>
        <v>0</v>
      </c>
      <c r="J15">
        <f t="shared" si="25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6">B16*1.2</f>
        <v>0</v>
      </c>
      <c r="D16">
        <f t="shared" si="22"/>
        <v>0</v>
      </c>
      <c r="E16" s="87"/>
      <c r="F16" t="e">
        <f t="shared" si="23"/>
        <v>#DIV/0!</v>
      </c>
      <c r="G16" s="77" t="e">
        <f t="shared" si="13"/>
        <v>#DIV/0!</v>
      </c>
      <c r="H16" t="e">
        <f t="shared" si="24"/>
        <v>#DIV/0!</v>
      </c>
      <c r="I16">
        <f t="shared" si="25"/>
        <v>0</v>
      </c>
      <c r="J16">
        <f t="shared" si="25"/>
        <v>0</v>
      </c>
      <c r="S16" s="87"/>
      <c r="T16" s="87"/>
    </row>
    <row r="17" spans="1:25" x14ac:dyDescent="0.25">
      <c r="B17">
        <f t="shared" ref="B17:B18" si="27">O17</f>
        <v>0</v>
      </c>
      <c r="C17">
        <f t="shared" si="26"/>
        <v>0</v>
      </c>
      <c r="D17">
        <f t="shared" si="22"/>
        <v>0</v>
      </c>
      <c r="E17" s="87"/>
      <c r="F17" t="e">
        <f t="shared" si="23"/>
        <v>#DIV/0!</v>
      </c>
      <c r="G17" s="77" t="e">
        <f t="shared" si="13"/>
        <v>#DIV/0!</v>
      </c>
      <c r="H17" t="e">
        <f t="shared" si="24"/>
        <v>#DIV/0!</v>
      </c>
      <c r="I17">
        <f t="shared" si="25"/>
        <v>0</v>
      </c>
      <c r="J17">
        <f t="shared" si="25"/>
        <v>0</v>
      </c>
      <c r="S17" s="87"/>
      <c r="T17" s="87"/>
    </row>
    <row r="18" spans="1:25" x14ac:dyDescent="0.25">
      <c r="B18">
        <f t="shared" si="27"/>
        <v>0</v>
      </c>
      <c r="C18">
        <f t="shared" si="26"/>
        <v>0</v>
      </c>
      <c r="D18">
        <f t="shared" si="22"/>
        <v>0</v>
      </c>
      <c r="E18" s="87"/>
      <c r="F18" t="e">
        <f t="shared" si="23"/>
        <v>#DIV/0!</v>
      </c>
      <c r="G18" s="77" t="e">
        <f t="shared" si="13"/>
        <v>#DIV/0!</v>
      </c>
      <c r="H18" t="e">
        <f t="shared" si="24"/>
        <v>#DIV/0!</v>
      </c>
      <c r="I18">
        <f t="shared" si="25"/>
        <v>0</v>
      </c>
      <c r="J18">
        <f t="shared" si="25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65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63</v>
      </c>
      <c r="D22" s="78"/>
      <c r="E22" s="93"/>
      <c r="F22" s="80" t="s">
        <v>64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60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66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67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59</v>
      </c>
      <c r="G27" s="80">
        <v>0</v>
      </c>
      <c r="H27" s="78"/>
      <c r="I27" s="77"/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60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58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61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62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3" zoomScale="130" zoomScaleNormal="130" workbookViewId="0"/>
  </sheetViews>
  <sheetFormatPr defaultRowHeight="15" x14ac:dyDescent="0.25"/>
  <sheetData>
    <row r="117" spans="6:13" x14ac:dyDescent="0.25">
      <c r="F117" s="107" t="s">
        <v>57</v>
      </c>
      <c r="G117" s="107"/>
      <c r="H117" s="107"/>
      <c r="I117" s="107"/>
      <c r="J117" s="107"/>
      <c r="K117" s="107"/>
      <c r="L117" s="107"/>
      <c r="M117" s="10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45" workbookViewId="0">
      <selection activeCell="A454" sqref="A4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7:P101"/>
  <sheetViews>
    <sheetView topLeftCell="A59" workbookViewId="0">
      <selection activeCell="R60" sqref="R60"/>
    </sheetView>
  </sheetViews>
  <sheetFormatPr defaultRowHeight="15" x14ac:dyDescent="0.25"/>
  <sheetData>
    <row r="17" spans="13:14" x14ac:dyDescent="0.25">
      <c r="M17" t="s">
        <v>80</v>
      </c>
      <c r="N17">
        <v>11</v>
      </c>
    </row>
    <row r="58" spans="15:16" x14ac:dyDescent="0.25">
      <c r="O58" t="s">
        <v>80</v>
      </c>
      <c r="P58">
        <v>9</v>
      </c>
    </row>
    <row r="101" spans="14:15" x14ac:dyDescent="0.25">
      <c r="N101" t="s">
        <v>80</v>
      </c>
      <c r="O101">
        <v>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2025-03-07T08:27:33Z</dcterms:modified>
</cp:coreProperties>
</file>