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44525"/>
</workbook>
</file>

<file path=xl/calcChain.xml><?xml version="1.0" encoding="utf-8"?>
<calcChain xmlns="http://schemas.openxmlformats.org/spreadsheetml/2006/main">
  <c r="F38" i="4" l="1"/>
  <c r="F35" i="4"/>
  <c r="F36" i="4"/>
  <c r="F37" i="4"/>
  <c r="E45" i="4" l="1"/>
  <c r="T22" i="17" l="1"/>
  <c r="T19" i="17"/>
  <c r="T20" i="17"/>
  <c r="T21" i="17"/>
  <c r="T18" i="17"/>
  <c r="T16" i="16"/>
  <c r="T12" i="16"/>
  <c r="T13" i="16"/>
  <c r="T14" i="16"/>
  <c r="T15" i="16"/>
  <c r="T11" i="16"/>
  <c r="S13" i="15"/>
  <c r="U20" i="14"/>
  <c r="U16" i="14"/>
  <c r="U17" i="14"/>
  <c r="U18" i="14"/>
  <c r="U19" i="14"/>
  <c r="U15" i="14"/>
  <c r="T17" i="13"/>
  <c r="T13" i="13"/>
  <c r="T14" i="13"/>
  <c r="T15" i="13"/>
  <c r="T16" i="13"/>
  <c r="T12" i="13"/>
  <c r="F34" i="4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Q7" i="4"/>
  <c r="B7" i="4" s="1"/>
  <c r="C7" i="4" s="1"/>
  <c r="J7" i="4"/>
  <c r="I7" i="4"/>
  <c r="E7" i="4"/>
  <c r="A7" i="4"/>
  <c r="P6" i="4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J20" i="4"/>
  <c r="I20" i="4"/>
  <c r="E20" i="4"/>
  <c r="A20" i="4"/>
  <c r="P19" i="4"/>
  <c r="Q19" i="4" s="1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Y46" i="4" s="1"/>
  <c r="S41" i="4" l="1"/>
  <c r="W51" i="4" l="1"/>
  <c r="W47" i="4"/>
</calcChain>
</file>

<file path=xl/sharedStrings.xml><?xml version="1.0" encoding="utf-8"?>
<sst xmlns="http://schemas.openxmlformats.org/spreadsheetml/2006/main" count="55" uniqueCount="47">
  <si>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</si>
  <si>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</si>
  <si>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</si>
  <si>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</si>
  <si>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</si>
  <si>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</si>
  <si>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</si>
  <si>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</si>
  <si>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</si>
  <si>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</si>
  <si>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</si>
  <si>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</si>
  <si>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</si>
  <si>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</si>
  <si>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</si>
  <si>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</si>
  <si>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</si>
  <si>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</si>
  <si>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</si>
  <si>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</si>
  <si>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</si>
  <si>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</si>
  <si>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</si>
  <si>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</si>
  <si>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</si>
  <si>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</si>
  <si>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</si>
  <si>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</si>
  <si>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</si>
  <si>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</si>
  <si>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</si>
  <si>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</si>
  <si>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</si>
  <si>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</si>
  <si>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</si>
  <si>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</si>
  <si>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</si>
  <si>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</si>
  <si>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</si>
  <si>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</si>
  <si>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Agree CA</t>
  </si>
  <si>
    <t>As per OC</t>
  </si>
  <si>
    <t>State Bank of India ( HLC CBD Belapur ) -  Mr Sridhar Namela</t>
  </si>
  <si>
    <t>Mearured CA</t>
  </si>
  <si>
    <t>Terr</t>
  </si>
  <si>
    <t>FB</t>
  </si>
  <si>
    <t>Bal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</si>
</sst>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4" fontId="2" fillId="0" borderId="0" xfId="0" applyNumberFormat="1" applyFont="1"/>
    <xf numFmtId="0" fontId="8" fillId="0" borderId="1" xfId="0" applyFont="1" applyBorder="1"/>
    <xf numFmtId="164" fontId="8" fillId="0" borderId="0" xfId="1" applyFont="1" applyBorder="1"/>
    <xf numFmtId="164" fontId="9" fillId="0" borderId="0" xfId="1" applyFont="1" applyBorder="1"/>
    <xf numFmtId="164" fontId="9" fillId="3" borderId="0" xfId="1" applyFont="1" applyFill="1" applyBorder="1"/>
    <xf numFmtId="0" fontId="8" fillId="0" borderId="1" xfId="0" applyFont="1" applyBorder="1" applyAlignment="1">
      <alignment wrapText="1"/>
    </xf>
    <xf numFmtId="164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164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164" fontId="9" fillId="0" borderId="0" xfId="0" applyNumberFormat="1" applyFont="1"/>
    <xf numFmtId="0" fontId="11" fillId="0" borderId="1" xfId="0" applyFont="1" applyBorder="1"/>
    <xf numFmtId="164" fontId="12" fillId="0" borderId="0" xfId="0" applyNumberFormat="1" applyFont="1"/>
    <xf numFmtId="164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164" fontId="12" fillId="0" borderId="3" xfId="0" applyNumberFormat="1" applyFont="1" applyBorder="1"/>
    <xf numFmtId="0" fontId="12" fillId="0" borderId="1" xfId="0" applyFont="1" applyBorder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  <xf numFmtId="0" fontId="7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15</xdr:col>
      <xdr:colOff>191718</xdr:colOff>
      <xdr:row>42</xdr:row>
      <xdr:rowOff>58237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FE2698EF-7E5F-419E-ABCA-B8538F054B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0"/>
          <a:ext cx="8726118" cy="779253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182191</xdr:colOff>
      <xdr:row>41</xdr:row>
      <xdr:rowOff>153352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C2A98C6C-3DEC-43F5-9FFB-DAD57C20A5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16591" cy="68208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239349</xdr:colOff>
      <xdr:row>39</xdr:row>
      <xdr:rowOff>67695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F038ECAD-CA1E-40EE-B975-37527E0BF6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773749" cy="730669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163139</xdr:colOff>
      <xdr:row>38</xdr:row>
      <xdr:rowOff>115253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447D0381-AF35-4AB7-8054-93FB6EDD20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97539" cy="68303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229823</xdr:colOff>
      <xdr:row>47</xdr:row>
      <xdr:rowOff>1064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3086EDA7-69FC-4A05-AA34-AC1849FDDE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764223" cy="762106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17</xdr:col>
      <xdr:colOff>562989</xdr:colOff>
      <xdr:row>47</xdr:row>
      <xdr:rowOff>172724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F663AEEF-8B54-4976-B9C4-D554402BBF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7268589" cy="91262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12</xdr:col>
      <xdr:colOff>381989</xdr:colOff>
      <xdr:row>48</xdr:row>
      <xdr:rowOff>20302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6A3C7259-088B-4472-9DA4-7EEEDD0DAC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087589" cy="897380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12</xdr:col>
      <xdr:colOff>572516</xdr:colOff>
      <xdr:row>48</xdr:row>
      <xdr:rowOff>77460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D33AFFBC-50ED-404D-837C-3B1996525D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278116" cy="9030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1"/>
  <sheetViews>
    <sheetView tabSelected="1" topLeftCell="F31" zoomScaleNormal="100" workbookViewId="0">
      <selection activeCell="R46" sqref="R46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5" t="s">
        <v>36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601</v>
      </c>
      <c r="C3" s="4">
        <f>B3*1.2</f>
        <v>721.19999999999993</v>
      </c>
      <c r="D3" s="4">
        <f t="shared" ref="D3:D14" si="2">C3*1.2</f>
        <v>865.43999999999994</v>
      </c>
      <c r="E3" s="5">
        <f t="shared" ref="E3:E14" si="3">R3</f>
        <v>15650000</v>
      </c>
      <c r="F3" s="9">
        <f t="shared" ref="F3:F14" si="4">ROUND((E3/B3),0)</f>
        <v>26040</v>
      </c>
      <c r="G3" s="9">
        <f t="shared" ref="G3:G14" si="5">ROUND((E3/C3),0)</f>
        <v>21700</v>
      </c>
      <c r="H3" s="9">
        <f t="shared" ref="H3:H14" si="6">ROUND((E3/D3),0)</f>
        <v>18083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601</v>
      </c>
      <c r="R3" s="2">
        <v>15650000</v>
      </c>
    </row>
    <row r="4" spans="1:20" s="43" customFormat="1" x14ac:dyDescent="0.25">
      <c r="A4" s="41">
        <f t="shared" ref="A4:A9" si="9">N4</f>
        <v>0</v>
      </c>
      <c r="B4" s="41">
        <f t="shared" ref="B4:B9" si="10">Q4</f>
        <v>728</v>
      </c>
      <c r="C4" s="41">
        <f t="shared" ref="C4:C9" si="11">B4*1.2</f>
        <v>873.6</v>
      </c>
      <c r="D4" s="41">
        <f t="shared" ref="D4:D9" si="12">C4*1.2</f>
        <v>1048.32</v>
      </c>
      <c r="E4" s="42">
        <f t="shared" ref="E4:E9" si="13">R4</f>
        <v>16500000</v>
      </c>
      <c r="F4" s="41">
        <f t="shared" ref="F4:F9" si="14">ROUND((E4/B4),0)</f>
        <v>22665</v>
      </c>
      <c r="G4" s="41">
        <f t="shared" ref="G4:G9" si="15">ROUND((E4/C4),0)</f>
        <v>18887</v>
      </c>
      <c r="H4" s="41">
        <f t="shared" ref="H4:H9" si="16">ROUND((E4/D4),0)</f>
        <v>15739</v>
      </c>
      <c r="I4" s="41" t="e">
        <f>#REF!</f>
        <v>#REF!</v>
      </c>
      <c r="J4" s="41">
        <f t="shared" ref="J4:J9" si="17">S4</f>
        <v>0</v>
      </c>
      <c r="O4" s="43">
        <v>0</v>
      </c>
      <c r="P4" s="43">
        <f t="shared" ref="P4:P9" si="18">O4/1.2</f>
        <v>0</v>
      </c>
      <c r="Q4" s="43">
        <v>728</v>
      </c>
      <c r="R4" s="44">
        <v>16500000</v>
      </c>
    </row>
    <row r="5" spans="1:20" x14ac:dyDescent="0.25">
      <c r="A5" s="4">
        <f t="shared" si="9"/>
        <v>0</v>
      </c>
      <c r="B5" s="4">
        <f t="shared" si="10"/>
        <v>473</v>
      </c>
      <c r="C5" s="4">
        <f t="shared" si="11"/>
        <v>567.6</v>
      </c>
      <c r="D5" s="4">
        <f t="shared" si="12"/>
        <v>681.12</v>
      </c>
      <c r="E5" s="5">
        <f t="shared" si="13"/>
        <v>13000000</v>
      </c>
      <c r="F5" s="9">
        <f t="shared" si="14"/>
        <v>27484</v>
      </c>
      <c r="G5" s="9">
        <f t="shared" si="15"/>
        <v>22903</v>
      </c>
      <c r="H5" s="9">
        <f t="shared" si="16"/>
        <v>19086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v>473</v>
      </c>
      <c r="R5" s="2">
        <v>13000000</v>
      </c>
    </row>
    <row r="6" spans="1:20" x14ac:dyDescent="0.25">
      <c r="A6" s="4">
        <f t="shared" si="9"/>
        <v>0</v>
      </c>
      <c r="B6" s="4">
        <f t="shared" si="10"/>
        <v>728</v>
      </c>
      <c r="C6" s="4">
        <f t="shared" si="11"/>
        <v>873.6</v>
      </c>
      <c r="D6" s="4">
        <f t="shared" si="12"/>
        <v>1048.32</v>
      </c>
      <c r="E6" s="5">
        <f t="shared" si="13"/>
        <v>16500000</v>
      </c>
      <c r="F6" s="9">
        <f t="shared" si="14"/>
        <v>22665</v>
      </c>
      <c r="G6" s="9">
        <f t="shared" si="15"/>
        <v>18887</v>
      </c>
      <c r="H6" s="9">
        <f t="shared" si="16"/>
        <v>15739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v>728</v>
      </c>
      <c r="R6" s="2">
        <v>16500000</v>
      </c>
    </row>
    <row r="7" spans="1:20" s="43" customFormat="1" x14ac:dyDescent="0.25">
      <c r="A7" s="41">
        <f t="shared" si="9"/>
        <v>0</v>
      </c>
      <c r="B7" s="41">
        <f t="shared" si="10"/>
        <v>565</v>
      </c>
      <c r="C7" s="41">
        <f t="shared" si="11"/>
        <v>678</v>
      </c>
      <c r="D7" s="41">
        <f t="shared" si="12"/>
        <v>813.6</v>
      </c>
      <c r="E7" s="42">
        <f t="shared" si="13"/>
        <v>13500000</v>
      </c>
      <c r="F7" s="41">
        <f t="shared" si="14"/>
        <v>23894</v>
      </c>
      <c r="G7" s="41">
        <f t="shared" si="15"/>
        <v>19912</v>
      </c>
      <c r="H7" s="41">
        <f t="shared" si="16"/>
        <v>16593</v>
      </c>
      <c r="I7" s="41" t="e">
        <f>#REF!</f>
        <v>#REF!</v>
      </c>
      <c r="J7" s="41">
        <f t="shared" si="17"/>
        <v>0</v>
      </c>
      <c r="O7" s="43">
        <v>0</v>
      </c>
      <c r="P7" s="43">
        <v>678</v>
      </c>
      <c r="Q7" s="43">
        <f t="shared" ref="Q7:Q9" si="19">P7/1.2</f>
        <v>565</v>
      </c>
      <c r="R7" s="44">
        <v>13500000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5" t="s">
        <v>37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</row>
    <row r="16" spans="1:20" s="43" customFormat="1" x14ac:dyDescent="0.25">
      <c r="A16" s="41">
        <f t="shared" ref="A16:A28" si="32">N16</f>
        <v>0</v>
      </c>
      <c r="B16" s="41">
        <f t="shared" ref="B16:B28" si="33">Q16</f>
        <v>800</v>
      </c>
      <c r="C16" s="41">
        <f>B16*1.2</f>
        <v>960</v>
      </c>
      <c r="D16" s="41">
        <f t="shared" ref="D16:D28" si="34">C16*1.2</f>
        <v>1152</v>
      </c>
      <c r="E16" s="42">
        <f t="shared" ref="E16:E28" si="35">R16</f>
        <v>22500000</v>
      </c>
      <c r="F16" s="41">
        <f t="shared" ref="F16:F28" si="36">ROUND((E16/B16),0)</f>
        <v>28125</v>
      </c>
      <c r="G16" s="41">
        <f t="shared" ref="G16:G28" si="37">ROUND((E16/C16),0)</f>
        <v>23438</v>
      </c>
      <c r="H16" s="41">
        <f t="shared" ref="H16:H28" si="38">ROUND((E16/D16),0)</f>
        <v>19531</v>
      </c>
      <c r="I16" s="41" t="e">
        <f>#REF!</f>
        <v>#REF!</v>
      </c>
      <c r="J16" s="41">
        <f t="shared" ref="J16:J28" si="39">S16</f>
        <v>0</v>
      </c>
      <c r="O16" s="43">
        <v>0</v>
      </c>
      <c r="P16" s="43">
        <f t="shared" ref="P16:Q28" si="40">O16/1.2</f>
        <v>0</v>
      </c>
      <c r="Q16" s="43">
        <v>800</v>
      </c>
      <c r="R16" s="44">
        <v>22500000</v>
      </c>
    </row>
    <row r="17" spans="1:24" x14ac:dyDescent="0.25">
      <c r="A17" s="4">
        <f t="shared" si="32"/>
        <v>0</v>
      </c>
      <c r="B17" s="4">
        <f t="shared" si="33"/>
        <v>750</v>
      </c>
      <c r="C17" s="4">
        <f t="shared" ref="C17:C28" si="41">B17*1.2</f>
        <v>900</v>
      </c>
      <c r="D17" s="4">
        <f t="shared" si="34"/>
        <v>1080</v>
      </c>
      <c r="E17" s="5">
        <f t="shared" si="35"/>
        <v>22500000</v>
      </c>
      <c r="F17" s="9">
        <f t="shared" si="36"/>
        <v>30000</v>
      </c>
      <c r="G17" s="9">
        <f t="shared" si="37"/>
        <v>25000</v>
      </c>
      <c r="H17" s="9">
        <f t="shared" si="38"/>
        <v>20833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v>750</v>
      </c>
      <c r="R17" s="2">
        <v>22500000</v>
      </c>
    </row>
    <row r="18" spans="1:24" s="43" customFormat="1" x14ac:dyDescent="0.25">
      <c r="A18" s="41">
        <f t="shared" si="32"/>
        <v>0</v>
      </c>
      <c r="B18" s="41">
        <f t="shared" si="33"/>
        <v>700</v>
      </c>
      <c r="C18" s="41">
        <f t="shared" si="41"/>
        <v>840</v>
      </c>
      <c r="D18" s="41">
        <f t="shared" si="34"/>
        <v>1008</v>
      </c>
      <c r="E18" s="42">
        <f t="shared" si="35"/>
        <v>18600000</v>
      </c>
      <c r="F18" s="41">
        <f t="shared" si="36"/>
        <v>26571</v>
      </c>
      <c r="G18" s="41">
        <f t="shared" si="37"/>
        <v>22143</v>
      </c>
      <c r="H18" s="41">
        <f t="shared" si="38"/>
        <v>18452</v>
      </c>
      <c r="I18" s="41" t="e">
        <f>#REF!</f>
        <v>#REF!</v>
      </c>
      <c r="J18" s="41">
        <f t="shared" si="39"/>
        <v>0</v>
      </c>
      <c r="O18" s="43">
        <v>0</v>
      </c>
      <c r="P18" s="43">
        <f t="shared" si="40"/>
        <v>0</v>
      </c>
      <c r="Q18" s="43">
        <v>700</v>
      </c>
      <c r="R18" s="44">
        <v>18600000</v>
      </c>
    </row>
    <row r="19" spans="1:24" x14ac:dyDescent="0.25">
      <c r="A19" s="4">
        <f t="shared" si="32"/>
        <v>0</v>
      </c>
      <c r="B19" s="4">
        <f t="shared" si="33"/>
        <v>0</v>
      </c>
      <c r="C19" s="4">
        <f t="shared" si="41"/>
        <v>0</v>
      </c>
      <c r="D19" s="4">
        <f t="shared" si="34"/>
        <v>0</v>
      </c>
      <c r="E19" s="5">
        <f t="shared" si="35"/>
        <v>0</v>
      </c>
      <c r="F19" s="9" t="e">
        <f t="shared" si="36"/>
        <v>#DIV/0!</v>
      </c>
      <c r="G19" s="9" t="e">
        <f t="shared" si="37"/>
        <v>#DIV/0!</v>
      </c>
      <c r="H19" s="9" t="e">
        <f t="shared" si="38"/>
        <v>#DIV/0!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f t="shared" si="40"/>
        <v>0</v>
      </c>
      <c r="R19" s="2">
        <v>0</v>
      </c>
    </row>
    <row r="20" spans="1:24" x14ac:dyDescent="0.25">
      <c r="A20" s="4">
        <f t="shared" si="32"/>
        <v>0</v>
      </c>
      <c r="B20" s="4">
        <f t="shared" si="33"/>
        <v>0</v>
      </c>
      <c r="C20" s="4">
        <f t="shared" si="41"/>
        <v>0</v>
      </c>
      <c r="D20" s="4">
        <f t="shared" si="34"/>
        <v>0</v>
      </c>
      <c r="E20" s="5">
        <f t="shared" si="35"/>
        <v>0</v>
      </c>
      <c r="F20" s="9" t="e">
        <f t="shared" si="36"/>
        <v>#DIV/0!</v>
      </c>
      <c r="G20" s="9" t="e">
        <f t="shared" si="37"/>
        <v>#DIV/0!</v>
      </c>
      <c r="H20" s="9" t="e">
        <f t="shared" si="38"/>
        <v>#DIV/0!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f t="shared" si="40"/>
        <v>0</v>
      </c>
      <c r="R20" s="2">
        <v>0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25000</v>
      </c>
      <c r="X29" s="20" t="s">
        <v>39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22500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4:25" ht="15.75" x14ac:dyDescent="0.25">
      <c r="S33" s="10"/>
      <c r="T33" s="10"/>
      <c r="U33" s="17" t="s">
        <v>17</v>
      </c>
      <c r="V33" s="23"/>
      <c r="W33" s="24">
        <f>X33-X34</f>
        <v>4</v>
      </c>
      <c r="X33" s="25">
        <v>2025</v>
      </c>
    </row>
    <row r="34" spans="4:25" ht="15.75" x14ac:dyDescent="0.25">
      <c r="D34" t="s">
        <v>40</v>
      </c>
      <c r="E34">
        <v>43.91</v>
      </c>
      <c r="F34" s="7">
        <f>E34*10.764</f>
        <v>472.64723999999995</v>
      </c>
      <c r="S34" s="10"/>
      <c r="T34" s="10"/>
      <c r="U34" s="17" t="s">
        <v>18</v>
      </c>
      <c r="V34" s="23"/>
      <c r="W34" s="24">
        <f>W35-W33</f>
        <v>56</v>
      </c>
      <c r="X34" s="31">
        <v>2021</v>
      </c>
      <c r="Y34" t="s">
        <v>41</v>
      </c>
    </row>
    <row r="35" spans="4:25" ht="15.75" x14ac:dyDescent="0.25">
      <c r="D35" t="s">
        <v>46</v>
      </c>
      <c r="E35">
        <v>8.18</v>
      </c>
      <c r="F35" s="7">
        <f t="shared" ref="F35:F37" si="53">E35*10.764</f>
        <v>88.049519999999987</v>
      </c>
      <c r="S35" s="10"/>
      <c r="T35" s="10"/>
      <c r="U35" s="17" t="s">
        <v>19</v>
      </c>
      <c r="V35" s="23"/>
      <c r="W35" s="24">
        <v>60</v>
      </c>
      <c r="X35" s="24"/>
    </row>
    <row r="36" spans="4:25" ht="39" customHeight="1" x14ac:dyDescent="0.25">
      <c r="D36" t="s">
        <v>45</v>
      </c>
      <c r="E36">
        <v>3.84</v>
      </c>
      <c r="F36" s="7">
        <f t="shared" si="53"/>
        <v>41.333759999999998</v>
      </c>
      <c r="P36" s="46" t="s">
        <v>42</v>
      </c>
      <c r="Q36" s="46"/>
      <c r="R36" s="46"/>
      <c r="S36" s="46"/>
      <c r="T36" s="47"/>
      <c r="U36" s="21" t="s">
        <v>20</v>
      </c>
      <c r="V36" s="23"/>
      <c r="W36" s="24">
        <f>90*W33/W35</f>
        <v>6</v>
      </c>
      <c r="X36" s="24"/>
    </row>
    <row r="37" spans="4:25" ht="15.75" x14ac:dyDescent="0.25">
      <c r="D37" t="s">
        <v>44</v>
      </c>
      <c r="E37">
        <v>4.5</v>
      </c>
      <c r="F37" s="7">
        <f t="shared" si="53"/>
        <v>48.437999999999995</v>
      </c>
      <c r="U37" s="17"/>
      <c r="V37" s="26"/>
      <c r="W37" s="27">
        <v>0</v>
      </c>
      <c r="X37" s="27"/>
    </row>
    <row r="38" spans="4:25" ht="15.75" x14ac:dyDescent="0.25">
      <c r="F38" s="7">
        <f>SUM(F34:F37)</f>
        <v>650.4685199999999</v>
      </c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0</v>
      </c>
      <c r="X38" s="22"/>
    </row>
    <row r="39" spans="4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2500</v>
      </c>
      <c r="X39" s="22"/>
    </row>
    <row r="40" spans="4:25" ht="15.75" x14ac:dyDescent="0.25"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22500</v>
      </c>
      <c r="X40" s="22"/>
    </row>
    <row r="41" spans="4:25" ht="15.75" x14ac:dyDescent="0.25">
      <c r="R41" s="6" t="s">
        <v>25</v>
      </c>
      <c r="S41" s="16">
        <f>S40*90%</f>
        <v>0</v>
      </c>
      <c r="U41" s="23"/>
      <c r="V41" s="18"/>
      <c r="W41" s="19"/>
      <c r="X41" s="22"/>
    </row>
    <row r="42" spans="4:25" ht="15.75" x14ac:dyDescent="0.25">
      <c r="D42" t="s">
        <v>43</v>
      </c>
      <c r="E42">
        <v>600</v>
      </c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25000</v>
      </c>
      <c r="X42" s="22"/>
    </row>
    <row r="43" spans="4:25" ht="15.75" x14ac:dyDescent="0.25">
      <c r="D43" t="s">
        <v>44</v>
      </c>
      <c r="E43">
        <v>63</v>
      </c>
      <c r="S43" s="10"/>
      <c r="T43" s="10"/>
      <c r="U43" s="23"/>
      <c r="V43" s="23"/>
      <c r="W43" s="24"/>
      <c r="X43" s="24"/>
    </row>
    <row r="44" spans="4:25" ht="15.75" x14ac:dyDescent="0.25">
      <c r="D44" t="s">
        <v>45</v>
      </c>
      <c r="E44">
        <v>51</v>
      </c>
      <c r="S44" s="10"/>
      <c r="T44" s="10"/>
      <c r="U44" s="28" t="s">
        <v>38</v>
      </c>
      <c r="V44" s="30"/>
      <c r="W44" s="25">
        <v>650</v>
      </c>
      <c r="X44" s="24"/>
    </row>
    <row r="45" spans="4:25" ht="15.75" x14ac:dyDescent="0.25">
      <c r="E45">
        <f>SUM(E42:E44)</f>
        <v>714</v>
      </c>
      <c r="P45" s="13" t="s">
        <v>30</v>
      </c>
      <c r="S45" s="10"/>
      <c r="T45" s="11"/>
      <c r="U45" s="17" t="s">
        <v>24</v>
      </c>
      <c r="V45" s="31"/>
      <c r="W45" s="32">
        <f>W42*W44+X46</f>
        <v>16250000</v>
      </c>
      <c r="X45" s="33"/>
    </row>
    <row r="46" spans="4:25" ht="15.75" x14ac:dyDescent="0.25">
      <c r="S46" s="11"/>
      <c r="T46" s="10"/>
      <c r="U46" s="17" t="s">
        <v>25</v>
      </c>
      <c r="V46" s="23"/>
      <c r="W46" s="34">
        <f>W45*0.98</f>
        <v>15925000</v>
      </c>
      <c r="X46" s="35"/>
      <c r="Y46" s="15">
        <f>W46*0.75</f>
        <v>11943750</v>
      </c>
    </row>
    <row r="47" spans="4:25" ht="15.75" x14ac:dyDescent="0.25">
      <c r="S47" s="10"/>
      <c r="T47" s="10"/>
      <c r="U47" s="17" t="s">
        <v>26</v>
      </c>
      <c r="V47" s="23"/>
      <c r="W47" s="34">
        <f>W45*0.8</f>
        <v>13000000</v>
      </c>
      <c r="X47" s="34"/>
    </row>
    <row r="48" spans="4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27</v>
      </c>
      <c r="V49" s="38"/>
      <c r="W49" s="39">
        <f>W30*W44</f>
        <v>1625000</v>
      </c>
      <c r="X49" s="39"/>
    </row>
    <row r="50" spans="21:24" ht="15.75" x14ac:dyDescent="0.25">
      <c r="U50" s="17" t="s">
        <v>28</v>
      </c>
      <c r="V50" s="23"/>
      <c r="W50" s="36"/>
      <c r="X50" s="36"/>
    </row>
    <row r="51" spans="21:24" ht="15.75" x14ac:dyDescent="0.25">
      <c r="U51" s="40" t="s">
        <v>29</v>
      </c>
      <c r="V51" s="36"/>
      <c r="W51" s="34">
        <f>W45*0.025/12</f>
        <v>33854.166666666664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2:T44"/>
  <sheetViews>
    <sheetView topLeftCell="A7" zoomScaleNormal="100" workbookViewId="0">
      <selection activeCell="V31" sqref="V31"/>
    </sheetView>
  </sheetViews>
  <sheetFormatPr defaultRowHeight="15" x14ac:dyDescent="0.25"/>
  <sheetData>
    <row r="12" spans="19:20" x14ac:dyDescent="0.25">
      <c r="S12">
        <v>36.840000000000003</v>
      </c>
      <c r="T12">
        <f>S12*10.764</f>
        <v>396.54576000000003</v>
      </c>
    </row>
    <row r="13" spans="19:20" x14ac:dyDescent="0.25">
      <c r="S13">
        <v>5.0999999999999996</v>
      </c>
      <c r="T13">
        <f t="shared" ref="T13:T16" si="0">S13*10.764</f>
        <v>54.896399999999993</v>
      </c>
    </row>
    <row r="14" spans="19:20" x14ac:dyDescent="0.25">
      <c r="S14">
        <v>7.02</v>
      </c>
      <c r="T14">
        <f t="shared" si="0"/>
        <v>75.563279999999992</v>
      </c>
    </row>
    <row r="15" spans="19:20" x14ac:dyDescent="0.25">
      <c r="S15">
        <v>2.85</v>
      </c>
      <c r="T15">
        <f t="shared" si="0"/>
        <v>30.677399999999999</v>
      </c>
    </row>
    <row r="16" spans="19:20" x14ac:dyDescent="0.25">
      <c r="S16">
        <v>4.05</v>
      </c>
      <c r="T16">
        <f t="shared" si="0"/>
        <v>43.594199999999994</v>
      </c>
    </row>
    <row r="17" spans="20:20" x14ac:dyDescent="0.25">
      <c r="T17">
        <f>SUM(T12:T16)</f>
        <v>601.27704000000006</v>
      </c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T15:U20"/>
  <sheetViews>
    <sheetView topLeftCell="A6" workbookViewId="0">
      <selection activeCell="U20" sqref="U20"/>
    </sheetView>
  </sheetViews>
  <sheetFormatPr defaultRowHeight="15" x14ac:dyDescent="0.25"/>
  <sheetData>
    <row r="15" spans="20:21" x14ac:dyDescent="0.25">
      <c r="T15">
        <v>43.91</v>
      </c>
      <c r="U15">
        <f>T15*10.764</f>
        <v>472.64723999999995</v>
      </c>
    </row>
    <row r="16" spans="20:21" x14ac:dyDescent="0.25">
      <c r="T16">
        <v>8.18</v>
      </c>
      <c r="U16">
        <f t="shared" ref="U16:U19" si="0">T16*10.764</f>
        <v>88.049519999999987</v>
      </c>
    </row>
    <row r="17" spans="20:21" x14ac:dyDescent="0.25">
      <c r="T17">
        <v>7.17</v>
      </c>
      <c r="U17">
        <f t="shared" si="0"/>
        <v>77.177879999999988</v>
      </c>
    </row>
    <row r="18" spans="20:21" x14ac:dyDescent="0.25">
      <c r="T18">
        <v>3.84</v>
      </c>
      <c r="U18">
        <f t="shared" si="0"/>
        <v>41.333759999999998</v>
      </c>
    </row>
    <row r="19" spans="20:21" x14ac:dyDescent="0.25">
      <c r="T19">
        <v>4.5</v>
      </c>
      <c r="U19">
        <f t="shared" si="0"/>
        <v>48.437999999999995</v>
      </c>
    </row>
    <row r="20" spans="20:21" x14ac:dyDescent="0.25">
      <c r="U20">
        <f>SUM(U15:U19)</f>
        <v>727.64639999999986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13"/>
  <sheetViews>
    <sheetView zoomScaleNormal="100" workbookViewId="0">
      <selection activeCell="S14" sqref="S14"/>
    </sheetView>
  </sheetViews>
  <sheetFormatPr defaultRowHeight="15" x14ac:dyDescent="0.25"/>
  <sheetData>
    <row r="2" spans="1:19" x14ac:dyDescent="0.25">
      <c r="A2" s="6"/>
    </row>
    <row r="13" spans="1:19" x14ac:dyDescent="0.25">
      <c r="R13">
        <v>43.91</v>
      </c>
      <c r="S13">
        <f>R13*10.764</f>
        <v>472.64723999999995</v>
      </c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S11:T19"/>
  <sheetViews>
    <sheetView zoomScaleNormal="100" workbookViewId="0">
      <selection activeCell="V17" sqref="V17"/>
    </sheetView>
  </sheetViews>
  <sheetFormatPr defaultRowHeight="15" x14ac:dyDescent="0.25"/>
  <sheetData>
    <row r="11" spans="19:20" x14ac:dyDescent="0.25">
      <c r="S11">
        <v>43.91</v>
      </c>
      <c r="T11">
        <f>S11*10.764</f>
        <v>472.64723999999995</v>
      </c>
    </row>
    <row r="12" spans="19:20" x14ac:dyDescent="0.25">
      <c r="S12">
        <v>8.18</v>
      </c>
      <c r="T12">
        <f t="shared" ref="T12:T15" si="0">S12*10.764</f>
        <v>88.049519999999987</v>
      </c>
    </row>
    <row r="13" spans="19:20" x14ac:dyDescent="0.25">
      <c r="S13">
        <v>7.17</v>
      </c>
      <c r="T13">
        <f t="shared" si="0"/>
        <v>77.177879999999988</v>
      </c>
    </row>
    <row r="14" spans="19:20" x14ac:dyDescent="0.25">
      <c r="S14">
        <v>3.84</v>
      </c>
      <c r="T14">
        <f t="shared" si="0"/>
        <v>41.333759999999998</v>
      </c>
    </row>
    <row r="15" spans="19:20" x14ac:dyDescent="0.25">
      <c r="S15">
        <v>4.5</v>
      </c>
      <c r="T15">
        <f t="shared" si="0"/>
        <v>48.437999999999995</v>
      </c>
    </row>
    <row r="16" spans="19:20" x14ac:dyDescent="0.25">
      <c r="T16">
        <f>SUM(T11:T15)</f>
        <v>727.64639999999986</v>
      </c>
    </row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S18:T22"/>
  <sheetViews>
    <sheetView topLeftCell="A7" zoomScaleNormal="100" workbookViewId="0">
      <selection activeCell="X36" sqref="X36"/>
    </sheetView>
  </sheetViews>
  <sheetFormatPr defaultRowHeight="15" x14ac:dyDescent="0.25"/>
  <sheetData>
    <row r="18" spans="19:20" x14ac:dyDescent="0.25">
      <c r="S18">
        <v>43.81</v>
      </c>
      <c r="T18">
        <f>S18*10.764</f>
        <v>471.57083999999998</v>
      </c>
    </row>
    <row r="19" spans="19:20" x14ac:dyDescent="0.25">
      <c r="S19">
        <v>8.18</v>
      </c>
      <c r="T19">
        <f t="shared" ref="T19:T21" si="0">S19*10.764</f>
        <v>88.049519999999987</v>
      </c>
    </row>
    <row r="20" spans="19:20" x14ac:dyDescent="0.25">
      <c r="S20">
        <v>7.17</v>
      </c>
      <c r="T20">
        <f t="shared" si="0"/>
        <v>77.177879999999988</v>
      </c>
    </row>
    <row r="21" spans="19:20" x14ac:dyDescent="0.25">
      <c r="S21">
        <v>3.84</v>
      </c>
      <c r="T21">
        <f t="shared" si="0"/>
        <v>41.333759999999998</v>
      </c>
    </row>
    <row r="22" spans="19:20" x14ac:dyDescent="0.25">
      <c r="T22">
        <f>SUM(T18:T21)</f>
        <v>678.13199999999995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F1" zoomScaleNormal="100" workbookViewId="0">
      <selection activeCell="U17" sqref="U1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admin</cp:lastModifiedBy>
  <cp:lastPrinted>2019-11-05T06:14:02Z</cp:lastPrinted>
  <dcterms:created xsi:type="dcterms:W3CDTF">2018-02-17T10:36:41Z</dcterms:created>
  <dcterms:modified xsi:type="dcterms:W3CDTF">2025-03-10T06:35:35Z</dcterms:modified>
</cp:coreProperties>
</file>