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RACPC Kalyan\Gaurav Patil\"/>
    </mc:Choice>
  </mc:AlternateContent>
  <xr:revisionPtr revIDLastSave="0" documentId="13_ncr:1_{85770E5A-CCB6-4246-A918-6C6FBD637103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Area Page" sheetId="45" r:id="rId5"/>
    <sheet name="Rates" sheetId="46" r:id="rId6"/>
  </sheets>
  <calcPr calcId="191029"/>
</workbook>
</file>

<file path=xl/calcChain.xml><?xml version="1.0" encoding="utf-8"?>
<calcChain xmlns="http://schemas.openxmlformats.org/spreadsheetml/2006/main">
  <c r="O3" i="4" l="1"/>
  <c r="O2" i="4" l="1"/>
  <c r="D23" i="23"/>
  <c r="C3" i="4"/>
  <c r="D3" i="4" s="1"/>
  <c r="C4" i="4"/>
  <c r="D4" i="4" s="1"/>
  <c r="C5" i="4"/>
  <c r="D5" i="4" s="1"/>
  <c r="C6" i="4"/>
  <c r="D6" i="4"/>
  <c r="M11" i="23"/>
  <c r="M8" i="23"/>
  <c r="M7" i="23"/>
  <c r="M6" i="23"/>
  <c r="F17" i="23"/>
  <c r="M4" i="23"/>
  <c r="C7" i="23"/>
  <c r="D7" i="4" l="1"/>
  <c r="D8" i="4"/>
  <c r="D9" i="4"/>
  <c r="C7" i="4"/>
  <c r="C8" i="4"/>
  <c r="C9" i="4"/>
  <c r="C10" i="4"/>
  <c r="C11" i="4"/>
  <c r="C12" i="4"/>
  <c r="D2" i="4"/>
  <c r="C2" i="4"/>
  <c r="R5" i="4"/>
  <c r="R3" i="4"/>
  <c r="R2" i="4"/>
  <c r="R6" i="4"/>
  <c r="S6" i="4"/>
  <c r="S5" i="4"/>
  <c r="S4" i="4"/>
  <c r="R4" i="4"/>
  <c r="S3" i="4"/>
  <c r="S2" i="4"/>
  <c r="D2" i="25"/>
  <c r="C13" i="4"/>
  <c r="C14" i="4"/>
  <c r="P11" i="4" l="1"/>
  <c r="P12" i="4"/>
  <c r="R9" i="4"/>
  <c r="P10" i="4"/>
  <c r="F6" i="4"/>
  <c r="F5" i="4"/>
  <c r="F3" i="4"/>
  <c r="G7" i="4"/>
  <c r="C15" i="4"/>
  <c r="F4" i="4"/>
  <c r="F2" i="4"/>
  <c r="R10" i="4" l="1"/>
  <c r="G4" i="4" l="1"/>
  <c r="G5" i="4"/>
  <c r="G6" i="4"/>
  <c r="G3" i="4"/>
  <c r="G2" i="4"/>
  <c r="D11" i="4"/>
  <c r="D12" i="4"/>
  <c r="H7" i="4" l="1"/>
  <c r="C23" i="23" l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l="1"/>
  <c r="C25" i="23"/>
  <c r="F32" i="23"/>
  <c r="C21" i="23"/>
  <c r="J18" i="4"/>
  <c r="I18" i="4"/>
  <c r="J17" i="4"/>
  <c r="I17" i="4"/>
  <c r="J16" i="4"/>
  <c r="I16" i="4"/>
  <c r="J15" i="4"/>
  <c r="I15" i="4"/>
  <c r="H33" i="23" l="1"/>
  <c r="F33" i="23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8" i="4" l="1"/>
  <c r="G8" i="4"/>
  <c r="G9" i="4"/>
  <c r="H9" i="4"/>
  <c r="R8" i="4"/>
  <c r="R7" i="4"/>
</calcChain>
</file>

<file path=xl/sharedStrings.xml><?xml version="1.0" encoding="utf-8"?>
<sst xmlns="http://schemas.openxmlformats.org/spreadsheetml/2006/main" count="109" uniqueCount="86">
  <si>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</si>
  <si>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</si>
  <si>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</si>
  <si>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</si>
  <si>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</si>
  <si>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</si>
  <si>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</si>
  <si>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</si>
  <si>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</si>
  <si>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</si>
  <si>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</si>
  <si>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</si>
  <si>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</si>
  <si>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</si>
  <si>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</si>
  <si>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</si>
  <si>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</si>
  <si>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</si>
  <si>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</si>
  <si>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</si>
  <si>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</si>
  <si>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</si>
  <si>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</si>
  <si>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</si>
  <si>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</si>
  <si>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</si>
  <si>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</si>
  <si>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</si>
  <si>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</si>
  <si>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</si>
  <si>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</si>
  <si>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</si>
  <si>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</si>
  <si>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</si>
  <si>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</si>
  <si>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</si>
  <si>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</si>
  <si>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</si>
  <si>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</si>
  <si>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</si>
  <si>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</si>
  <si>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</si>
  <si>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</si>
  <si>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</si>
  <si>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</si>
  <si>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</si>
  <si>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</si>
  <si>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</si>
  <si>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</si>
  <si>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</si>
  <si>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</si>
  <si>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</si>
  <si>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</si>
  <si>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</si>
  <si>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</si>
  <si>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</si>
  <si>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</si>
  <si>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</si>
  <si>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</si>
  <si>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</si>
  <si>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</si>
  <si>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</si>
  <si>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</si>
  <si>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</si>
  <si>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</si>
  <si>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</si>
  <si>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</si>
  <si>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</si>
  <si>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</si>
  <si>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</si>
  <si>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</si>
  <si>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rate on BUA</t>
  </si>
  <si>
    <t>BUA (20%)</t>
  </si>
  <si>
    <t>Built up area (20%)</t>
  </si>
  <si>
    <t>Flat No</t>
  </si>
  <si>
    <t>Sq. M.</t>
  </si>
  <si>
    <t>Flr</t>
  </si>
  <si>
    <t>SBI -RACPC Kalyan - Gaurav Sudhir Patil - Residential Flat No. 203, 2nd Floor, Wing - B &amp; C, Shree Mauli Krupa Co.-Op. Hsg. Soc. Ltd., Plot No. 2, Village - Manda, Taluka - Kalyan, District - Thane, PIN Code - 421 301</t>
  </si>
  <si>
    <t>Lead No. 14684</t>
  </si>
  <si>
    <t>SBI (RACPC Kalyan)</t>
  </si>
  <si>
    <t>Gaurav Sudhir Patil</t>
  </si>
  <si>
    <t>1 BHK</t>
  </si>
  <si>
    <t>OC</t>
  </si>
  <si>
    <t>page</t>
  </si>
  <si>
    <t>agreement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</si>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</sst>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10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3" fillId="0" borderId="0" xfId="0" applyFont="1"/>
    <xf numFmtId="3" fontId="14" fillId="0" borderId="0" xfId="0" applyNumberFormat="1" applyFont="1"/>
    <xf numFmtId="43" fontId="16" fillId="0" borderId="0" xfId="0" applyNumberFormat="1" applyFont="1"/>
    <xf numFmtId="0" fontId="16" fillId="0" borderId="0" xfId="0" applyFont="1"/>
    <xf numFmtId="2" fontId="2" fillId="2" borderId="0" xfId="0" applyNumberFormat="1" applyFont="1" applyFill="1" applyAlignment="1">
      <alignment horizontal="center"/>
    </xf>
    <xf numFmtId="43" fontId="10" fillId="0" borderId="8" xfId="1" applyFont="1" applyFill="1" applyBorder="1"/>
    <xf numFmtId="0" fontId="2" fillId="0" borderId="0" xfId="0" applyFont="1" applyAlignment="1">
      <alignment horizontal="center"/>
    </xf>
    <xf numFmtId="43" fontId="0" fillId="2" borderId="0" xfId="1" applyFont="1" applyFill="1"/>
    <xf numFmtId="43" fontId="2" fillId="2" borderId="0" xfId="1" applyFont="1" applyFill="1"/>
    <xf numFmtId="0" fontId="0" fillId="0" borderId="3" xfId="0" applyBorder="1"/>
    <xf numFmtId="0" fontId="0" fillId="0" borderId="5" xfId="0" applyBorder="1"/>
    <xf numFmtId="43" fontId="2" fillId="0" borderId="0" xfId="1" applyFont="1" applyBorder="1"/>
    <xf numFmtId="43" fontId="2" fillId="2" borderId="0" xfId="1" applyFont="1" applyFill="1" applyBorder="1"/>
    <xf numFmtId="43" fontId="2" fillId="0" borderId="0" xfId="1" applyFont="1" applyFill="1" applyBorder="1"/>
    <xf numFmtId="10" fontId="2" fillId="0" borderId="0" xfId="0" applyNumberFormat="1" applyFont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4" fontId="0" fillId="2" borderId="0" xfId="0" applyNumberFormat="1" applyFill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509100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D65EF-75F2-E335-A17B-380B8CE6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31119" cy="8983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162713</xdr:colOff>
      <xdr:row>40</xdr:row>
      <xdr:rowOff>20116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15571D-57E3-CA35-B5AB-0EFD3C6B6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49113" cy="76401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12</xdr:col>
      <xdr:colOff>467811</xdr:colOff>
      <xdr:row>83</xdr:row>
      <xdr:rowOff>124932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CD1820-3749-37D9-0915-1F0AFF3FF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7783011" cy="79354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13</xdr:col>
      <xdr:colOff>229738</xdr:colOff>
      <xdr:row>124</xdr:row>
      <xdr:rowOff>124826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71A824-BA40-5D2F-52C5-9756C2C99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573500"/>
          <a:ext cx="8154538" cy="71733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126</xdr:row>
      <xdr:rowOff>0</xdr:rowOff>
    </xdr:from>
    <xdr:to>
      <xdr:col>15</xdr:col>
      <xdr:colOff>457201</xdr:colOff>
      <xdr:row>164</xdr:row>
      <xdr:rowOff>39116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8DCADD-F3C5-D24E-A32D-132F433AA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4003000"/>
          <a:ext cx="9601200" cy="7278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115507</xdr:colOff>
      <xdr:row>42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82A55-0079-E898-F754-0E1E9B36E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9907" cy="8106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14</xdr:col>
      <xdr:colOff>582297</xdr:colOff>
      <xdr:row>89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94E284-C60D-FA87-15CE-229B907D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9116697" cy="8459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14</xdr:col>
      <xdr:colOff>115507</xdr:colOff>
      <xdr:row>134</xdr:row>
      <xdr:rowOff>105933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9425E-78FE-5D6B-36AC-D2003C024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335500"/>
          <a:ext cx="8649907" cy="829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14</xdr:col>
      <xdr:colOff>591824</xdr:colOff>
      <xdr:row>172</xdr:row>
      <xdr:rowOff>134326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06147A-6784-F4B3-65FD-C3B94C082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908000"/>
          <a:ext cx="9126224" cy="6992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215620*0.5</f>
        <v>107810</v>
      </c>
      <c r="E2" s="31">
        <f>C3+D2</f>
        <v>323430</v>
      </c>
      <c r="G2" s="113" t="s">
        <v>43</v>
      </c>
      <c r="H2" s="114"/>
    </row>
    <row r="3" spans="2:17" ht="15.75" thickBot="1" x14ac:dyDescent="0.3">
      <c r="B3" s="23" t="s">
        <v>33</v>
      </c>
      <c r="C3" s="25">
        <v>215620</v>
      </c>
      <c r="D3" s="23"/>
      <c r="E3" s="23"/>
      <c r="F3" s="23"/>
      <c r="G3" s="36" t="s">
        <v>44</v>
      </c>
      <c r="H3" s="37" t="s">
        <v>45</v>
      </c>
      <c r="I3" s="38"/>
      <c r="K3" s="39" t="s">
        <v>46</v>
      </c>
      <c r="L3" s="40"/>
      <c r="N3" s="41" t="s">
        <v>47</v>
      </c>
      <c r="O3" s="42"/>
      <c r="P3" s="42"/>
      <c r="Q3" s="43"/>
    </row>
    <row r="4" spans="2:17" ht="27" thickBot="1" x14ac:dyDescent="0.3">
      <c r="B4" s="23" t="s">
        <v>34</v>
      </c>
      <c r="C4" s="25">
        <v>107810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24</v>
      </c>
      <c r="L4" s="48" t="s">
        <v>25</v>
      </c>
      <c r="N4" s="36" t="s">
        <v>44</v>
      </c>
      <c r="O4" s="49" t="s">
        <v>45</v>
      </c>
      <c r="P4" s="50"/>
    </row>
    <row r="5" spans="2:17" ht="15.75" thickBot="1" x14ac:dyDescent="0.3">
      <c r="B5" s="23" t="s">
        <v>48</v>
      </c>
      <c r="C5" s="26">
        <f>C3+C4</f>
        <v>323430</v>
      </c>
      <c r="D5" s="27" t="s">
        <v>35</v>
      </c>
      <c r="E5" s="28">
        <f>ROUND(C5/10.764,0)</f>
        <v>30047</v>
      </c>
      <c r="F5" s="27" t="s">
        <v>36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49</v>
      </c>
      <c r="C6" s="25">
        <v>18400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26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50</v>
      </c>
      <c r="C7" s="26">
        <f>C5-C6</f>
        <v>305030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28</v>
      </c>
      <c r="L7" s="51" t="s">
        <v>29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51</v>
      </c>
      <c r="C8" s="55">
        <v>0.08</v>
      </c>
      <c r="D8" s="56">
        <f>1-C8</f>
        <v>0.92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52</v>
      </c>
      <c r="D9" s="26">
        <f>ROUND(C7*D8,0)</f>
        <v>280628</v>
      </c>
      <c r="E9" s="23"/>
      <c r="F9" s="23"/>
      <c r="G9" s="44">
        <v>6</v>
      </c>
      <c r="H9" s="45">
        <v>6</v>
      </c>
      <c r="I9" s="46">
        <v>94</v>
      </c>
      <c r="K9" s="57" t="s">
        <v>27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53</v>
      </c>
      <c r="C10" s="26">
        <f>C6+D9</f>
        <v>299028</v>
      </c>
      <c r="D10" s="27" t="s">
        <v>35</v>
      </c>
      <c r="E10" s="28">
        <f>ROUND(C10/10.764,0)</f>
        <v>27780</v>
      </c>
      <c r="F10" s="27" t="s">
        <v>36</v>
      </c>
      <c r="G10" s="44">
        <v>7</v>
      </c>
      <c r="H10" s="45">
        <v>7</v>
      </c>
      <c r="I10" s="46">
        <v>93</v>
      </c>
      <c r="K10" s="59" t="s">
        <v>30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31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37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32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38</v>
      </c>
      <c r="C13" s="32">
        <v>2016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39</v>
      </c>
      <c r="C14" s="32">
        <f>C12-C13</f>
        <v>8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54</v>
      </c>
      <c r="C15" s="24">
        <f>60-C14</f>
        <v>52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A4" zoomScale="130" zoomScaleNormal="130" workbookViewId="0">
      <selection activeCell="E23" sqref="E23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bestFit="1" customWidth="1"/>
    <col min="5" max="5" width="27.140625" customWidth="1"/>
    <col min="6" max="6" width="24" customWidth="1"/>
    <col min="7" max="7" width="8.85546875" customWidth="1"/>
    <col min="8" max="8" width="12.570312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102"/>
    </row>
    <row r="2" spans="1:13" x14ac:dyDescent="0.25">
      <c r="A2" s="9"/>
      <c r="C2" s="99" t="s">
        <v>76</v>
      </c>
      <c r="D2" s="103"/>
      <c r="F2" s="5"/>
      <c r="G2" s="5"/>
      <c r="H2" s="99" t="s">
        <v>75</v>
      </c>
      <c r="I2" s="84" t="s">
        <v>36</v>
      </c>
      <c r="L2" t="s">
        <v>69</v>
      </c>
    </row>
    <row r="3" spans="1:13" ht="18.75" x14ac:dyDescent="0.3">
      <c r="A3" s="9" t="s">
        <v>8</v>
      </c>
      <c r="B3" s="11"/>
      <c r="C3" s="104">
        <f>C4+C5</f>
        <v>4400</v>
      </c>
      <c r="D3" s="105" t="s">
        <v>71</v>
      </c>
      <c r="F3" s="72" t="s">
        <v>66</v>
      </c>
      <c r="G3" s="84" t="s">
        <v>62</v>
      </c>
      <c r="H3" s="76"/>
      <c r="I3" s="74"/>
      <c r="J3" s="76"/>
      <c r="L3" t="s">
        <v>70</v>
      </c>
      <c r="M3">
        <v>402</v>
      </c>
    </row>
    <row r="4" spans="1:13" ht="30" x14ac:dyDescent="0.25">
      <c r="A4" s="12" t="s">
        <v>9</v>
      </c>
      <c r="B4" s="11"/>
      <c r="C4" s="104">
        <v>2000</v>
      </c>
      <c r="D4" s="106"/>
      <c r="F4" s="83" t="s">
        <v>81</v>
      </c>
      <c r="G4" s="84" t="s">
        <v>57</v>
      </c>
      <c r="H4" s="97"/>
      <c r="I4" s="74">
        <v>554</v>
      </c>
      <c r="J4" s="73"/>
      <c r="K4" s="3"/>
      <c r="L4" s="3"/>
      <c r="M4">
        <f>M3*1.2</f>
        <v>482.4</v>
      </c>
    </row>
    <row r="5" spans="1:13" x14ac:dyDescent="0.25">
      <c r="A5" s="9" t="s">
        <v>10</v>
      </c>
      <c r="B5" s="11"/>
      <c r="C5" s="104">
        <v>2400</v>
      </c>
      <c r="D5" s="106"/>
      <c r="F5" s="5"/>
      <c r="G5" s="73"/>
      <c r="H5" s="73"/>
      <c r="I5" s="74"/>
    </row>
    <row r="6" spans="1:13" x14ac:dyDescent="0.25">
      <c r="A6" s="9" t="s">
        <v>11</v>
      </c>
      <c r="B6" s="11"/>
      <c r="C6" s="104">
        <f>C4</f>
        <v>2000</v>
      </c>
      <c r="D6" s="106"/>
      <c r="F6" s="5"/>
      <c r="G6" s="73"/>
      <c r="H6" s="76"/>
      <c r="I6" s="74"/>
      <c r="M6">
        <f>M4*6000</f>
        <v>2894400</v>
      </c>
    </row>
    <row r="7" spans="1:13" x14ac:dyDescent="0.25">
      <c r="A7" s="9" t="s">
        <v>12</v>
      </c>
      <c r="B7" s="13"/>
      <c r="C7" s="4">
        <f>E9-E8</f>
        <v>14</v>
      </c>
      <c r="D7" s="4"/>
      <c r="E7" s="3"/>
      <c r="M7">
        <f>M3*6800</f>
        <v>2733600</v>
      </c>
    </row>
    <row r="8" spans="1:13" x14ac:dyDescent="0.25">
      <c r="A8" s="9" t="s">
        <v>13</v>
      </c>
      <c r="B8" s="13"/>
      <c r="C8" s="4">
        <f>C9-C7</f>
        <v>46</v>
      </c>
      <c r="D8" s="84" t="s">
        <v>82</v>
      </c>
      <c r="E8" s="84">
        <v>2011</v>
      </c>
      <c r="F8" s="5"/>
      <c r="M8">
        <f>M7/M4</f>
        <v>5666.666666666667</v>
      </c>
    </row>
    <row r="9" spans="1:13" x14ac:dyDescent="0.25">
      <c r="A9" s="9" t="s">
        <v>14</v>
      </c>
      <c r="B9" s="13"/>
      <c r="C9" s="4">
        <v>60</v>
      </c>
      <c r="D9" s="85"/>
      <c r="E9" s="84">
        <v>2025</v>
      </c>
      <c r="M9" s="71"/>
    </row>
    <row r="10" spans="1:13" ht="30" x14ac:dyDescent="0.25">
      <c r="A10" s="12" t="s">
        <v>15</v>
      </c>
      <c r="B10" s="13"/>
      <c r="C10" s="4">
        <f>90*C7/C9</f>
        <v>21</v>
      </c>
      <c r="D10" s="4"/>
      <c r="E10" s="5"/>
      <c r="F10" s="71"/>
      <c r="G10" s="71"/>
    </row>
    <row r="11" spans="1:13" x14ac:dyDescent="0.25">
      <c r="A11" s="9"/>
      <c r="B11" s="14"/>
      <c r="C11" s="107">
        <f>C10%</f>
        <v>0.21</v>
      </c>
      <c r="D11" s="107"/>
      <c r="E11" s="3"/>
      <c r="M11">
        <f>M4*1.2</f>
        <v>578.88</v>
      </c>
    </row>
    <row r="12" spans="1:13" x14ac:dyDescent="0.25">
      <c r="A12" s="9" t="s">
        <v>16</v>
      </c>
      <c r="B12" s="11"/>
      <c r="C12" s="104">
        <f>C6*C11</f>
        <v>420</v>
      </c>
      <c r="D12" s="106"/>
      <c r="E12" s="73"/>
    </row>
    <row r="13" spans="1:13" x14ac:dyDescent="0.25">
      <c r="A13" s="9" t="s">
        <v>17</v>
      </c>
      <c r="B13" s="11"/>
      <c r="C13" s="104">
        <f>C6-C12</f>
        <v>1580</v>
      </c>
      <c r="D13" s="106"/>
    </row>
    <row r="14" spans="1:13" x14ac:dyDescent="0.25">
      <c r="A14" s="9" t="s">
        <v>10</v>
      </c>
      <c r="B14" s="11"/>
      <c r="C14" s="104">
        <f>C5</f>
        <v>2400</v>
      </c>
      <c r="D14" s="106"/>
      <c r="F14" s="71"/>
      <c r="G14" s="71"/>
      <c r="H14" s="4"/>
    </row>
    <row r="15" spans="1:13" x14ac:dyDescent="0.25">
      <c r="B15" s="11"/>
      <c r="C15" s="104"/>
      <c r="D15" s="106"/>
      <c r="H15" s="4"/>
    </row>
    <row r="16" spans="1:13" x14ac:dyDescent="0.25">
      <c r="A16" s="15" t="s">
        <v>18</v>
      </c>
      <c r="B16" s="16"/>
      <c r="C16" s="105">
        <f>C14+C13</f>
        <v>3980</v>
      </c>
      <c r="D16" s="105"/>
      <c r="E16" s="31"/>
      <c r="H16" s="71"/>
    </row>
    <row r="17" spans="1:8" x14ac:dyDescent="0.25">
      <c r="B17" s="13"/>
      <c r="C17" s="4"/>
      <c r="D17" s="4"/>
      <c r="F17">
        <f>2100000/554</f>
        <v>3790.6137184115523</v>
      </c>
      <c r="H17" s="71"/>
    </row>
    <row r="18" spans="1:8" ht="16.5" x14ac:dyDescent="0.3">
      <c r="A18" s="15" t="s">
        <v>57</v>
      </c>
      <c r="B18" s="5"/>
      <c r="C18" s="108">
        <v>554</v>
      </c>
      <c r="D18" s="108"/>
      <c r="E18" s="94"/>
      <c r="H18" s="96"/>
    </row>
    <row r="19" spans="1:8" x14ac:dyDescent="0.25">
      <c r="A19" s="9"/>
      <c r="B19" s="4"/>
      <c r="C19" s="109">
        <f>C18*C16</f>
        <v>2204920</v>
      </c>
      <c r="D19" t="s">
        <v>41</v>
      </c>
      <c r="E19" s="95"/>
      <c r="H19" s="4"/>
    </row>
    <row r="20" spans="1:8" x14ac:dyDescent="0.25">
      <c r="A20" s="9"/>
      <c r="B20" s="31"/>
      <c r="C20" s="31">
        <f>C19*0.98</f>
        <v>2160821.6</v>
      </c>
      <c r="D20" t="s">
        <v>19</v>
      </c>
      <c r="E20" s="75"/>
      <c r="F20" s="6"/>
      <c r="H20" s="71"/>
    </row>
    <row r="21" spans="1:8" x14ac:dyDescent="0.25">
      <c r="A21" s="9"/>
      <c r="C21" s="31">
        <f>C19*80%</f>
        <v>1763936</v>
      </c>
      <c r="D21" t="s">
        <v>20</v>
      </c>
      <c r="E21" s="75"/>
      <c r="F21" s="31"/>
    </row>
    <row r="22" spans="1:8" x14ac:dyDescent="0.25">
      <c r="A22" s="9"/>
      <c r="E22" s="75"/>
    </row>
    <row r="23" spans="1:8" x14ac:dyDescent="0.25">
      <c r="A23" s="17" t="s">
        <v>21</v>
      </c>
      <c r="B23" s="18"/>
      <c r="C23" s="110">
        <f>C4*D23</f>
        <v>1108000</v>
      </c>
      <c r="D23" s="110">
        <f>C18</f>
        <v>554</v>
      </c>
      <c r="E23" s="75"/>
    </row>
    <row r="24" spans="1:8" x14ac:dyDescent="0.25">
      <c r="A24" s="9" t="s">
        <v>22</v>
      </c>
      <c r="E24" s="3"/>
    </row>
    <row r="25" spans="1:8" x14ac:dyDescent="0.25">
      <c r="A25" s="19" t="s">
        <v>23</v>
      </c>
      <c r="B25" s="10"/>
      <c r="C25" s="31">
        <f>C19*0.025/12</f>
        <v>4593.583333333333</v>
      </c>
      <c r="D25" s="31"/>
      <c r="E25" s="75"/>
    </row>
    <row r="26" spans="1:8" x14ac:dyDescent="0.25">
      <c r="C26" s="31"/>
      <c r="D26" s="31"/>
      <c r="F26" s="73" t="s">
        <v>78</v>
      </c>
    </row>
    <row r="27" spans="1:8" x14ac:dyDescent="0.25">
      <c r="A27" s="5" t="s">
        <v>77</v>
      </c>
      <c r="B27" s="5"/>
      <c r="C27" s="111"/>
      <c r="D27" s="111"/>
    </row>
    <row r="28" spans="1:8" x14ac:dyDescent="0.25">
      <c r="D28" s="71"/>
    </row>
    <row r="29" spans="1:8" x14ac:dyDescent="0.25">
      <c r="A29" s="73" t="s">
        <v>84</v>
      </c>
      <c r="B29" s="73"/>
      <c r="G29" s="3"/>
      <c r="H29" s="3"/>
    </row>
    <row r="30" spans="1:8" ht="18.75" x14ac:dyDescent="0.3">
      <c r="A30" s="73" t="s">
        <v>85</v>
      </c>
      <c r="B30" s="101">
        <v>2120000</v>
      </c>
      <c r="E30" s="115" t="s">
        <v>79</v>
      </c>
      <c r="F30" s="115"/>
      <c r="G30" s="3"/>
      <c r="H30" s="3"/>
    </row>
    <row r="31" spans="1:8" ht="18.75" x14ac:dyDescent="0.3">
      <c r="E31" s="115" t="s">
        <v>80</v>
      </c>
      <c r="F31" s="115"/>
      <c r="G31" s="3"/>
      <c r="H31" s="3"/>
    </row>
    <row r="32" spans="1:8" ht="18.75" x14ac:dyDescent="0.3">
      <c r="E32" s="98" t="s">
        <v>41</v>
      </c>
      <c r="F32" s="98">
        <f>C19</f>
        <v>2204920</v>
      </c>
      <c r="G32" s="3"/>
      <c r="H32" s="3"/>
    </row>
    <row r="33" spans="1:8" ht="18.75" x14ac:dyDescent="0.3">
      <c r="E33" s="98" t="s">
        <v>19</v>
      </c>
      <c r="F33" s="98">
        <f>F32*98%</f>
        <v>2160821.6</v>
      </c>
      <c r="G33" s="3"/>
      <c r="H33" s="75">
        <f>F32*80</f>
        <v>176393600</v>
      </c>
    </row>
    <row r="34" spans="1:8" ht="18.75" x14ac:dyDescent="0.3">
      <c r="E34" s="98" t="s">
        <v>20</v>
      </c>
      <c r="F34" s="98">
        <f>F32*80%</f>
        <v>1763936</v>
      </c>
      <c r="G34" s="3"/>
      <c r="H34" s="3"/>
    </row>
    <row r="35" spans="1:8" x14ac:dyDescent="0.25">
      <c r="E35" s="3"/>
      <c r="F35" s="3"/>
      <c r="G35" s="3"/>
      <c r="H35" s="3"/>
    </row>
    <row r="36" spans="1:8" x14ac:dyDescent="0.25">
      <c r="E36" s="3"/>
      <c r="F36" s="3"/>
      <c r="G36" s="3"/>
      <c r="H36" s="3"/>
    </row>
    <row r="37" spans="1:8" x14ac:dyDescent="0.25">
      <c r="E37" s="3"/>
      <c r="F37" s="3"/>
      <c r="G37" s="3"/>
      <c r="H37" s="3"/>
    </row>
    <row r="38" spans="1:8" x14ac:dyDescent="0.25">
      <c r="E38" s="3"/>
      <c r="F38" s="3"/>
      <c r="G38" s="3"/>
      <c r="H38" s="3"/>
    </row>
    <row r="46" spans="1:8" x14ac:dyDescent="0.25">
      <c r="A46" s="20"/>
    </row>
    <row r="59" spans="1:1" ht="15.75" x14ac:dyDescent="0.25">
      <c r="A59" s="21"/>
    </row>
    <row r="60" spans="1:1" ht="15.75" x14ac:dyDescent="0.25">
      <c r="A60" s="21"/>
    </row>
    <row r="61" spans="1:1" ht="15.75" x14ac:dyDescent="0.25">
      <c r="A61" s="21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G3" sqref="G3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73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74</v>
      </c>
      <c r="O1" s="1" t="s">
        <v>62</v>
      </c>
      <c r="P1" s="1" t="s">
        <v>72</v>
      </c>
      <c r="Q1" s="1" t="s">
        <v>1</v>
      </c>
      <c r="R1" s="1" t="s">
        <v>68</v>
      </c>
      <c r="S1" s="1" t="s">
        <v>67</v>
      </c>
      <c r="U1" s="2"/>
      <c r="V1" s="2"/>
      <c r="W1" s="2"/>
      <c r="X1" s="2"/>
      <c r="Y1" s="2"/>
    </row>
    <row r="2" spans="1:32" x14ac:dyDescent="0.25">
      <c r="B2">
        <v>390</v>
      </c>
      <c r="C2">
        <f>B2*1.2</f>
        <v>468</v>
      </c>
      <c r="D2" s="87">
        <f>C2*1.2</f>
        <v>561.6</v>
      </c>
      <c r="E2" s="87">
        <v>1800000</v>
      </c>
      <c r="F2" s="87">
        <f>E2/B2</f>
        <v>4615.3846153846152</v>
      </c>
      <c r="G2" s="100">
        <f>E2/C2</f>
        <v>3846.1538461538462</v>
      </c>
      <c r="H2">
        <f>E2/D2</f>
        <v>3205.1282051282051</v>
      </c>
      <c r="I2">
        <v>7</v>
      </c>
      <c r="J2">
        <v>706</v>
      </c>
      <c r="O2" s="86">
        <f>P2/1.2</f>
        <v>458.33333333333337</v>
      </c>
      <c r="P2" s="87">
        <v>550</v>
      </c>
      <c r="Q2" s="87">
        <v>2215000</v>
      </c>
      <c r="R2" s="87">
        <f t="shared" ref="R2:R3" si="0">Q2/O2</f>
        <v>4832.7272727272721</v>
      </c>
      <c r="S2" s="112">
        <f>Q2/P2</f>
        <v>4027.2727272727275</v>
      </c>
      <c r="T2" s="87"/>
      <c r="U2" s="88"/>
      <c r="V2" s="3"/>
      <c r="W2" s="3"/>
      <c r="X2" s="3"/>
      <c r="Y2" s="3"/>
      <c r="AB2" s="33"/>
    </row>
    <row r="3" spans="1:32" x14ac:dyDescent="0.25">
      <c r="B3" s="92">
        <v>390</v>
      </c>
      <c r="C3">
        <f t="shared" ref="C3:D3" si="1">B3*1.2</f>
        <v>468</v>
      </c>
      <c r="D3" s="87">
        <f t="shared" si="1"/>
        <v>561.6</v>
      </c>
      <c r="E3" s="87">
        <v>2200000</v>
      </c>
      <c r="F3" s="87">
        <f t="shared" ref="F3:F6" si="2">E3/B3</f>
        <v>5641.0256410256407</v>
      </c>
      <c r="G3" s="100">
        <f t="shared" ref="G3:G7" si="3">E3/C3</f>
        <v>4700.8547008547012</v>
      </c>
      <c r="H3">
        <f t="shared" ref="H3:H7" si="4">E3/D3</f>
        <v>3917.3789173789173</v>
      </c>
      <c r="I3">
        <v>7</v>
      </c>
      <c r="J3">
        <v>707</v>
      </c>
      <c r="O3" s="86">
        <f>P3/1.2</f>
        <v>458.33333333333337</v>
      </c>
      <c r="P3" s="87">
        <v>550</v>
      </c>
      <c r="Q3" s="87">
        <v>2400000</v>
      </c>
      <c r="R3" s="87">
        <f t="shared" si="0"/>
        <v>5236.363636363636</v>
      </c>
      <c r="S3" s="87">
        <f>Q3/P3</f>
        <v>4363.636363636364</v>
      </c>
      <c r="T3" s="87"/>
      <c r="U3" s="88"/>
      <c r="V3" s="3"/>
      <c r="W3" s="3"/>
      <c r="X3" s="3"/>
      <c r="Y3" s="3"/>
      <c r="AF3" s="33"/>
    </row>
    <row r="4" spans="1:32" x14ac:dyDescent="0.25">
      <c r="B4" s="71">
        <v>499</v>
      </c>
      <c r="C4">
        <f t="shared" ref="C4:D4" si="5">B4*1.2</f>
        <v>598.79999999999995</v>
      </c>
      <c r="D4" s="87">
        <f t="shared" si="5"/>
        <v>718.56</v>
      </c>
      <c r="E4" s="87">
        <v>2300000</v>
      </c>
      <c r="F4" s="87">
        <f t="shared" si="2"/>
        <v>4609.2184368737471</v>
      </c>
      <c r="G4" s="100">
        <f t="shared" si="3"/>
        <v>3841.0153640614567</v>
      </c>
      <c r="H4">
        <f t="shared" si="4"/>
        <v>3200.8461367178807</v>
      </c>
      <c r="O4" s="86"/>
      <c r="P4" s="87"/>
      <c r="Q4" s="87"/>
      <c r="R4" s="87" t="e">
        <f>Q4/O4</f>
        <v>#DIV/0!</v>
      </c>
      <c r="S4" s="87" t="e">
        <f>Q4/P4</f>
        <v>#DIV/0!</v>
      </c>
      <c r="T4" s="87"/>
      <c r="U4" s="88"/>
      <c r="V4" s="3"/>
      <c r="W4" s="3"/>
      <c r="X4" s="3"/>
      <c r="Y4" s="3"/>
    </row>
    <row r="5" spans="1:32" x14ac:dyDescent="0.25">
      <c r="B5" s="71">
        <v>610</v>
      </c>
      <c r="C5">
        <f t="shared" ref="C5:D5" si="6">B5*1.2</f>
        <v>732</v>
      </c>
      <c r="D5" s="87">
        <f t="shared" si="6"/>
        <v>878.4</v>
      </c>
      <c r="E5" s="87">
        <v>2200000</v>
      </c>
      <c r="F5" s="87">
        <f t="shared" si="2"/>
        <v>3606.5573770491801</v>
      </c>
      <c r="G5" s="77">
        <f t="shared" si="3"/>
        <v>3005.4644808743169</v>
      </c>
      <c r="H5">
        <f t="shared" si="4"/>
        <v>2504.5537340619308</v>
      </c>
      <c r="O5" s="86"/>
      <c r="P5" s="87"/>
      <c r="Q5" s="87"/>
      <c r="R5" s="87" t="e">
        <f>Q5/O5</f>
        <v>#DIV/0!</v>
      </c>
      <c r="S5" s="87" t="e">
        <f>Q5/P5</f>
        <v>#DIV/0!</v>
      </c>
      <c r="T5" s="87"/>
      <c r="U5" s="88"/>
      <c r="V5" s="3"/>
      <c r="W5" s="3"/>
      <c r="X5" s="3"/>
      <c r="Y5" s="3"/>
    </row>
    <row r="6" spans="1:32" x14ac:dyDescent="0.25">
      <c r="C6">
        <f t="shared" ref="C6:D6" si="7">B6*1.2</f>
        <v>0</v>
      </c>
      <c r="D6" s="87">
        <f t="shared" si="7"/>
        <v>0</v>
      </c>
      <c r="E6" s="87"/>
      <c r="F6" s="87" t="e">
        <f t="shared" si="2"/>
        <v>#DIV/0!</v>
      </c>
      <c r="G6" s="77" t="e">
        <f t="shared" si="3"/>
        <v>#DIV/0!</v>
      </c>
      <c r="H6" t="e">
        <f t="shared" si="4"/>
        <v>#DIV/0!</v>
      </c>
      <c r="O6" s="87"/>
      <c r="P6" s="87"/>
      <c r="Q6" s="87"/>
      <c r="R6" s="87" t="e">
        <f>Q6/O6</f>
        <v>#DIV/0!</v>
      </c>
      <c r="S6" s="87" t="e">
        <f>Q6/P6</f>
        <v>#DIV/0!</v>
      </c>
      <c r="T6" s="87"/>
      <c r="U6" s="88"/>
      <c r="V6" s="3"/>
      <c r="W6" s="3"/>
      <c r="X6" s="3"/>
      <c r="Y6" s="3"/>
    </row>
    <row r="7" spans="1:32" x14ac:dyDescent="0.25">
      <c r="C7">
        <f t="shared" ref="C7:C12" si="8">B7*1.2</f>
        <v>0</v>
      </c>
      <c r="D7" s="87">
        <f t="shared" ref="D7:D9" si="9">C7*1.2</f>
        <v>0</v>
      </c>
      <c r="E7" s="87"/>
      <c r="F7" s="87" t="e">
        <f t="shared" ref="F7:F14" si="10">ROUND((E7/B7),0)</f>
        <v>#DIV/0!</v>
      </c>
      <c r="G7" s="77" t="e">
        <f t="shared" si="3"/>
        <v>#DIV/0!</v>
      </c>
      <c r="H7" t="e">
        <f t="shared" si="4"/>
        <v>#DIV/0!</v>
      </c>
      <c r="O7" s="87"/>
      <c r="P7" s="87"/>
      <c r="Q7" s="87"/>
      <c r="R7" s="87" t="e">
        <f>T7/#REF!</f>
        <v>#REF!</v>
      </c>
      <c r="S7" s="87"/>
      <c r="T7" s="87"/>
      <c r="U7" s="88"/>
      <c r="V7" s="3"/>
      <c r="W7" s="3"/>
      <c r="X7" s="3"/>
      <c r="Y7" s="3"/>
    </row>
    <row r="8" spans="1:32" x14ac:dyDescent="0.25">
      <c r="C8">
        <f t="shared" si="8"/>
        <v>0</v>
      </c>
      <c r="D8" s="87">
        <f t="shared" si="9"/>
        <v>0</v>
      </c>
      <c r="E8" s="87"/>
      <c r="F8" s="87" t="e">
        <f t="shared" si="10"/>
        <v>#DIV/0!</v>
      </c>
      <c r="G8" s="77" t="e">
        <f t="shared" ref="G8:G9" si="11">F8/C8</f>
        <v>#DIV/0!</v>
      </c>
      <c r="H8" t="e">
        <f t="shared" ref="H8:H13" si="12">F8/D8</f>
        <v>#DIV/0!</v>
      </c>
      <c r="O8" s="87"/>
      <c r="P8" s="87"/>
      <c r="Q8" s="87"/>
      <c r="R8" s="87" t="e">
        <f>T8/#REF!</f>
        <v>#REF!</v>
      </c>
      <c r="S8" s="87"/>
      <c r="T8" s="87"/>
      <c r="U8" s="88"/>
      <c r="V8" s="3"/>
      <c r="W8" s="3"/>
      <c r="X8" s="3"/>
      <c r="Y8" s="3"/>
    </row>
    <row r="9" spans="1:32" x14ac:dyDescent="0.25">
      <c r="C9">
        <f t="shared" si="8"/>
        <v>0</v>
      </c>
      <c r="D9" s="87">
        <f t="shared" si="9"/>
        <v>0</v>
      </c>
      <c r="E9" s="87"/>
      <c r="F9" s="87" t="e">
        <f t="shared" si="10"/>
        <v>#DIV/0!</v>
      </c>
      <c r="G9" s="77" t="e">
        <f t="shared" si="11"/>
        <v>#DIV/0!</v>
      </c>
      <c r="H9" t="e">
        <f t="shared" si="12"/>
        <v>#DIV/0!</v>
      </c>
      <c r="O9" s="87"/>
      <c r="P9" s="87"/>
      <c r="Q9" s="87"/>
      <c r="R9" s="87" t="e">
        <f>T9/#REF!</f>
        <v>#REF!</v>
      </c>
      <c r="S9" s="87"/>
      <c r="T9" s="87"/>
      <c r="U9" s="3"/>
      <c r="V9" s="3"/>
      <c r="W9" s="3"/>
      <c r="X9" s="3"/>
      <c r="Y9" s="3"/>
    </row>
    <row r="10" spans="1:32" ht="16.5" x14ac:dyDescent="0.3">
      <c r="C10">
        <f t="shared" si="8"/>
        <v>0</v>
      </c>
      <c r="D10" s="87">
        <v>0</v>
      </c>
      <c r="E10" s="87"/>
      <c r="F10" s="87" t="e">
        <f t="shared" si="10"/>
        <v>#DIV/0!</v>
      </c>
      <c r="G10" t="e">
        <f t="shared" ref="G10:G14" si="13">ROUND((E10/C10),0)</f>
        <v>#DIV/0!</v>
      </c>
      <c r="H10" t="e">
        <f t="shared" si="12"/>
        <v>#DIV/0!</v>
      </c>
      <c r="O10" s="87"/>
      <c r="P10" s="87" t="e">
        <f>#REF!*1.1</f>
        <v>#REF!</v>
      </c>
      <c r="Q10" s="87"/>
      <c r="R10" s="87" t="e">
        <f>T10/#REF!</f>
        <v>#REF!</v>
      </c>
      <c r="S10" s="87"/>
      <c r="T10" s="87"/>
      <c r="U10" s="3"/>
      <c r="V10" s="3"/>
      <c r="W10" s="89"/>
      <c r="X10" s="90"/>
      <c r="Y10" s="90"/>
      <c r="Z10" s="22"/>
      <c r="AA10" s="22"/>
      <c r="AB10" s="22"/>
      <c r="AC10" s="22"/>
      <c r="AD10" s="22"/>
    </row>
    <row r="11" spans="1:32" ht="18.75" x14ac:dyDescent="0.25">
      <c r="C11">
        <f t="shared" si="8"/>
        <v>0</v>
      </c>
      <c r="D11">
        <f t="shared" ref="D11:D14" si="14">C11*1.2</f>
        <v>0</v>
      </c>
      <c r="E11" s="87"/>
      <c r="F11" t="e">
        <f t="shared" si="10"/>
        <v>#DIV/0!</v>
      </c>
      <c r="G11" t="e">
        <f t="shared" si="13"/>
        <v>#DIV/0!</v>
      </c>
      <c r="H11" t="e">
        <f t="shared" si="12"/>
        <v>#DIV/0!</v>
      </c>
      <c r="P11" s="87" t="e">
        <f>#REF!*1.1</f>
        <v>#REF!</v>
      </c>
      <c r="Q11" s="87"/>
      <c r="S11" s="87"/>
      <c r="T11" s="87"/>
      <c r="U11" s="3"/>
      <c r="V11" s="3"/>
      <c r="W11" s="91"/>
      <c r="X11" s="3"/>
      <c r="Y11" s="3"/>
    </row>
    <row r="12" spans="1:32" x14ac:dyDescent="0.25">
      <c r="C12">
        <f t="shared" si="8"/>
        <v>0</v>
      </c>
      <c r="D12">
        <f t="shared" si="14"/>
        <v>0</v>
      </c>
      <c r="E12" s="87"/>
      <c r="F12" t="e">
        <f t="shared" si="10"/>
        <v>#DIV/0!</v>
      </c>
      <c r="G12" t="e">
        <f t="shared" si="13"/>
        <v>#DIV/0!</v>
      </c>
      <c r="H12" t="e">
        <f t="shared" si="12"/>
        <v>#DIV/0!</v>
      </c>
      <c r="I12">
        <f t="shared" ref="I12:I14" si="15">U12</f>
        <v>0</v>
      </c>
      <c r="J12">
        <f t="shared" ref="J12:J14" si="16">V12</f>
        <v>0</v>
      </c>
      <c r="P12" s="87" t="e">
        <f>#REF!*1.1</f>
        <v>#REF!</v>
      </c>
      <c r="Q12" s="87"/>
      <c r="S12" s="87"/>
      <c r="T12" s="87"/>
      <c r="U12" s="3"/>
      <c r="V12" s="3"/>
      <c r="W12" s="3"/>
      <c r="X12" s="3"/>
      <c r="Y12" s="3"/>
    </row>
    <row r="13" spans="1:32" x14ac:dyDescent="0.25">
      <c r="B13">
        <v>0</v>
      </c>
      <c r="C13">
        <f t="shared" ref="C13:C14" si="17">B13*1.1</f>
        <v>0</v>
      </c>
      <c r="D13">
        <f t="shared" si="14"/>
        <v>0</v>
      </c>
      <c r="E13" s="87"/>
      <c r="F13" t="e">
        <f t="shared" si="10"/>
        <v>#DIV/0!</v>
      </c>
      <c r="G13" t="e">
        <f t="shared" si="13"/>
        <v>#DIV/0!</v>
      </c>
      <c r="H13" t="e">
        <f t="shared" si="12"/>
        <v>#DIV/0!</v>
      </c>
      <c r="I13">
        <f t="shared" si="15"/>
        <v>0</v>
      </c>
      <c r="J13">
        <f t="shared" si="16"/>
        <v>0</v>
      </c>
      <c r="S13" s="87"/>
      <c r="T13" s="87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17"/>
        <v>0</v>
      </c>
      <c r="D14">
        <f t="shared" si="14"/>
        <v>0</v>
      </c>
      <c r="E14" s="87"/>
      <c r="F14" t="e">
        <f t="shared" si="10"/>
        <v>#DIV/0!</v>
      </c>
      <c r="G14" t="e">
        <f t="shared" si="13"/>
        <v>#DIV/0!</v>
      </c>
      <c r="H14" t="e">
        <f t="shared" ref="H14" si="18">ROUND((E14/D14),0)</f>
        <v>#DIV/0!</v>
      </c>
      <c r="I14">
        <f t="shared" si="15"/>
        <v>0</v>
      </c>
      <c r="J14">
        <f t="shared" si="16"/>
        <v>0</v>
      </c>
      <c r="S14" s="87"/>
      <c r="T14" s="87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19">B15*1.2</f>
        <v>0</v>
      </c>
      <c r="D15">
        <f t="shared" ref="D15:D18" si="20">C15*1.2</f>
        <v>0</v>
      </c>
      <c r="E15" s="87"/>
      <c r="F15" t="e">
        <f t="shared" ref="F15:F18" si="21">ROUND((E15/B15),0)</f>
        <v>#DIV/0!</v>
      </c>
      <c r="G15" t="e">
        <f t="shared" ref="G15:G18" si="22">ROUND((E15/C15),0)</f>
        <v>#DIV/0!</v>
      </c>
      <c r="H15" t="e">
        <f t="shared" ref="H15:H18" si="23">ROUND((E15/D15),0)</f>
        <v>#DIV/0!</v>
      </c>
      <c r="I15">
        <f t="shared" ref="I15:J18" si="24">U15</f>
        <v>0</v>
      </c>
      <c r="J15">
        <f t="shared" si="24"/>
        <v>0</v>
      </c>
      <c r="S15" s="87"/>
      <c r="T15" s="87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5">B16*1.2</f>
        <v>0</v>
      </c>
      <c r="D16">
        <f t="shared" si="20"/>
        <v>0</v>
      </c>
      <c r="E16" s="87"/>
      <c r="F16" t="e">
        <f t="shared" si="21"/>
        <v>#DIV/0!</v>
      </c>
      <c r="G16" t="e">
        <f t="shared" si="22"/>
        <v>#DIV/0!</v>
      </c>
      <c r="H16" t="e">
        <f t="shared" si="23"/>
        <v>#DIV/0!</v>
      </c>
      <c r="I16">
        <f t="shared" si="24"/>
        <v>0</v>
      </c>
      <c r="J16">
        <f t="shared" si="24"/>
        <v>0</v>
      </c>
      <c r="S16" s="87"/>
      <c r="T16" s="87"/>
    </row>
    <row r="17" spans="1:25" x14ac:dyDescent="0.25">
      <c r="B17">
        <f t="shared" ref="B17:B18" si="26">O17</f>
        <v>0</v>
      </c>
      <c r="C17">
        <f t="shared" si="25"/>
        <v>0</v>
      </c>
      <c r="D17">
        <f t="shared" si="20"/>
        <v>0</v>
      </c>
      <c r="E17" s="87"/>
      <c r="F17" t="e">
        <f t="shared" si="21"/>
        <v>#DIV/0!</v>
      </c>
      <c r="G17" t="e">
        <f t="shared" si="22"/>
        <v>#DIV/0!</v>
      </c>
      <c r="H17" t="e">
        <f t="shared" si="23"/>
        <v>#DIV/0!</v>
      </c>
      <c r="I17">
        <f t="shared" si="24"/>
        <v>0</v>
      </c>
      <c r="J17">
        <f t="shared" si="24"/>
        <v>0</v>
      </c>
      <c r="S17" s="87"/>
      <c r="T17" s="87"/>
    </row>
    <row r="18" spans="1:25" x14ac:dyDescent="0.25">
      <c r="B18">
        <f t="shared" si="26"/>
        <v>0</v>
      </c>
      <c r="C18">
        <f t="shared" si="25"/>
        <v>0</v>
      </c>
      <c r="D18">
        <f t="shared" si="20"/>
        <v>0</v>
      </c>
      <c r="E18" s="87"/>
      <c r="F18" t="e">
        <f t="shared" si="21"/>
        <v>#DIV/0!</v>
      </c>
      <c r="G18" t="e">
        <f t="shared" si="22"/>
        <v>#DIV/0!</v>
      </c>
      <c r="H18" t="e">
        <f t="shared" si="23"/>
        <v>#DIV/0!</v>
      </c>
      <c r="I18">
        <f t="shared" si="24"/>
        <v>0</v>
      </c>
      <c r="J18">
        <f t="shared" si="24"/>
        <v>0</v>
      </c>
      <c r="S18" s="87"/>
      <c r="T18" s="87"/>
    </row>
    <row r="19" spans="1:25" s="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s="6" customFormat="1" ht="16.5" x14ac:dyDescent="0.3">
      <c r="A20" s="77"/>
      <c r="B20" s="77"/>
      <c r="C20" s="77"/>
      <c r="D20" s="77"/>
      <c r="E20" s="77"/>
      <c r="F20" s="2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s="6" customFormat="1" x14ac:dyDescent="0.25">
      <c r="A21" s="77"/>
      <c r="B21" s="78"/>
      <c r="C21" s="78"/>
      <c r="D21" s="78"/>
      <c r="E21" s="78"/>
      <c r="F21" s="79" t="s">
        <v>63</v>
      </c>
      <c r="G21" s="78"/>
      <c r="H21" s="7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6" customFormat="1" ht="16.5" x14ac:dyDescent="0.3">
      <c r="A22" s="77"/>
      <c r="B22" s="78"/>
      <c r="C22" s="78" t="s">
        <v>61</v>
      </c>
      <c r="D22" s="78"/>
      <c r="E22" s="93"/>
      <c r="F22" s="80" t="s">
        <v>62</v>
      </c>
      <c r="G22" s="80">
        <v>394</v>
      </c>
      <c r="H22" s="78"/>
      <c r="I22" s="77">
        <f>G22*9500</f>
        <v>3743000</v>
      </c>
      <c r="J22" s="77"/>
      <c r="K22" s="77"/>
      <c r="L22" s="77"/>
      <c r="M22" s="77"/>
      <c r="N22" s="77"/>
      <c r="O22" s="77"/>
    </row>
    <row r="23" spans="1:25" s="6" customFormat="1" x14ac:dyDescent="0.25">
      <c r="A23" s="77"/>
      <c r="B23" s="78"/>
      <c r="C23" s="78" t="s">
        <v>1</v>
      </c>
      <c r="D23" s="78">
        <v>7100000</v>
      </c>
      <c r="E23" s="78"/>
      <c r="F23" s="80" t="s">
        <v>58</v>
      </c>
      <c r="G23" s="80">
        <v>0</v>
      </c>
      <c r="H23" s="78"/>
      <c r="I23" s="77"/>
      <c r="J23" s="77"/>
      <c r="K23" s="77"/>
      <c r="L23" s="77"/>
      <c r="M23" s="77"/>
      <c r="N23" s="77"/>
      <c r="O23" s="77"/>
    </row>
    <row r="24" spans="1:25" s="6" customFormat="1" x14ac:dyDescent="0.25">
      <c r="A24" s="77"/>
      <c r="B24" s="78"/>
      <c r="C24" s="78"/>
      <c r="D24" s="78"/>
      <c r="E24" s="78"/>
      <c r="F24" s="80" t="s">
        <v>64</v>
      </c>
      <c r="G24" s="80">
        <v>0</v>
      </c>
      <c r="H24" s="78"/>
      <c r="I24" s="77"/>
      <c r="J24" s="77"/>
      <c r="K24" s="77"/>
      <c r="L24" s="77"/>
      <c r="M24" s="77"/>
      <c r="N24" s="77"/>
      <c r="O24" s="77"/>
    </row>
    <row r="25" spans="1:25" s="6" customFormat="1" x14ac:dyDescent="0.25">
      <c r="B25" s="78"/>
      <c r="C25" s="78"/>
      <c r="D25" s="78"/>
      <c r="E25" s="78"/>
      <c r="F25" s="81" t="s">
        <v>65</v>
      </c>
      <c r="G25" s="81">
        <f>G22+G23+G24</f>
        <v>394</v>
      </c>
      <c r="H25" s="78"/>
      <c r="I25" s="77"/>
      <c r="J25" s="77"/>
      <c r="K25" s="77"/>
      <c r="L25" s="77"/>
      <c r="M25" s="77"/>
    </row>
    <row r="26" spans="1:25" s="6" customFormat="1" x14ac:dyDescent="0.25">
      <c r="B26" s="78"/>
      <c r="C26" s="78"/>
      <c r="D26" s="78"/>
      <c r="E26" s="78"/>
      <c r="F26" s="80"/>
      <c r="G26" s="80"/>
      <c r="H26" s="78"/>
      <c r="I26" s="77"/>
      <c r="J26" s="77"/>
      <c r="K26" s="77"/>
      <c r="L26" s="77"/>
      <c r="M26" s="77"/>
    </row>
    <row r="27" spans="1:25" s="6" customFormat="1" x14ac:dyDescent="0.25">
      <c r="B27" s="78"/>
      <c r="C27" s="78"/>
      <c r="D27" s="78"/>
      <c r="E27" s="78"/>
      <c r="F27" s="80" t="s">
        <v>57</v>
      </c>
      <c r="G27" s="80">
        <v>0</v>
      </c>
      <c r="H27" s="78"/>
      <c r="I27" s="77" t="e">
        <f>G33/G27</f>
        <v>#DIV/0!</v>
      </c>
      <c r="J27" s="77"/>
      <c r="K27" s="77"/>
      <c r="L27" s="77"/>
      <c r="M27" s="77"/>
    </row>
    <row r="28" spans="1:25" s="6" customFormat="1" x14ac:dyDescent="0.25">
      <c r="B28" s="78"/>
      <c r="C28" s="78"/>
      <c r="D28" s="78"/>
      <c r="E28" s="78"/>
      <c r="F28" s="80" t="s">
        <v>58</v>
      </c>
      <c r="G28" s="80">
        <v>0</v>
      </c>
      <c r="H28" s="78"/>
      <c r="I28" s="77"/>
      <c r="J28" s="77"/>
      <c r="K28" s="77"/>
      <c r="L28" s="77"/>
      <c r="M28" s="77"/>
    </row>
    <row r="29" spans="1:25" s="6" customFormat="1" x14ac:dyDescent="0.25">
      <c r="B29" s="78"/>
      <c r="C29" s="78"/>
      <c r="D29" s="78"/>
      <c r="E29" s="78"/>
      <c r="F29" s="80" t="s">
        <v>56</v>
      </c>
      <c r="G29" s="80">
        <v>0</v>
      </c>
      <c r="H29" s="78"/>
      <c r="I29" s="77"/>
      <c r="J29" s="77"/>
      <c r="K29" s="77"/>
      <c r="L29" s="77"/>
      <c r="M29" s="77"/>
    </row>
    <row r="30" spans="1:25" s="6" customFormat="1" x14ac:dyDescent="0.25">
      <c r="B30" s="78"/>
      <c r="C30" s="82"/>
      <c r="D30" s="82"/>
      <c r="E30" s="78"/>
      <c r="F30" s="81" t="s">
        <v>59</v>
      </c>
      <c r="G30" s="81">
        <f>SUM(G27:G29)</f>
        <v>0</v>
      </c>
      <c r="H30" s="78"/>
      <c r="I30" s="77" t="e">
        <f>I22/G30</f>
        <v>#DIV/0!</v>
      </c>
      <c r="J30" s="77"/>
      <c r="K30" s="77"/>
      <c r="L30" s="77"/>
      <c r="M30" s="77"/>
      <c r="O30" s="34"/>
      <c r="P30" s="34"/>
      <c r="Q30" s="34"/>
      <c r="R30" s="34"/>
    </row>
    <row r="31" spans="1:25" s="6" customFormat="1" x14ac:dyDescent="0.25">
      <c r="B31" s="78"/>
      <c r="C31" s="82"/>
      <c r="D31" s="82"/>
      <c r="E31" s="78"/>
      <c r="F31" s="81" t="s">
        <v>60</v>
      </c>
      <c r="G31" s="80">
        <f>G30</f>
        <v>0</v>
      </c>
      <c r="H31" s="78" t="e">
        <f>G30/G31</f>
        <v>#DIV/0!</v>
      </c>
      <c r="I31" s="77" t="s">
        <v>42</v>
      </c>
      <c r="J31" s="77"/>
      <c r="K31" s="77"/>
      <c r="L31" s="77"/>
      <c r="M31" s="77"/>
    </row>
    <row r="32" spans="1:25" s="6" customFormat="1" x14ac:dyDescent="0.25">
      <c r="B32" s="78"/>
      <c r="C32" s="82"/>
      <c r="D32" s="82"/>
      <c r="E32" s="78"/>
      <c r="F32" s="80" t="s">
        <v>40</v>
      </c>
      <c r="G32" s="80">
        <v>10000</v>
      </c>
      <c r="H32" s="78"/>
      <c r="I32" s="77"/>
      <c r="J32" s="77"/>
      <c r="K32" s="77"/>
      <c r="L32" s="77"/>
      <c r="M32" s="77"/>
    </row>
    <row r="33" spans="2:21" s="6" customFormat="1" x14ac:dyDescent="0.25">
      <c r="B33" s="78"/>
      <c r="C33" s="82"/>
      <c r="D33" s="82"/>
      <c r="E33" s="78"/>
      <c r="F33" s="81" t="s">
        <v>41</v>
      </c>
      <c r="G33" s="81">
        <f>G25*G32</f>
        <v>3940000</v>
      </c>
      <c r="H33" s="78" t="e">
        <f>G33/D27</f>
        <v>#DIV/0!</v>
      </c>
      <c r="I33" s="77"/>
      <c r="J33" s="77"/>
      <c r="K33" s="77"/>
      <c r="L33" s="77"/>
      <c r="M33" s="77"/>
    </row>
    <row r="34" spans="2:21" s="6" customFormat="1" x14ac:dyDescent="0.25">
      <c r="B34" s="78"/>
      <c r="C34" s="82"/>
      <c r="D34" s="82"/>
      <c r="E34" s="78"/>
      <c r="F34" s="81" t="s">
        <v>19</v>
      </c>
      <c r="G34" s="81">
        <f>G33*90%</f>
        <v>3546000</v>
      </c>
      <c r="H34" s="78"/>
      <c r="I34" s="77"/>
      <c r="J34" s="77"/>
      <c r="K34" s="77"/>
      <c r="L34" s="77"/>
      <c r="M34" s="77"/>
    </row>
    <row r="35" spans="2:21" s="6" customFormat="1" x14ac:dyDescent="0.25">
      <c r="B35" s="78"/>
      <c r="C35" s="82"/>
      <c r="D35" s="82"/>
      <c r="E35" s="78"/>
      <c r="F35" s="81" t="s">
        <v>20</v>
      </c>
      <c r="G35" s="81">
        <f>G33*80%</f>
        <v>3152000</v>
      </c>
      <c r="H35" s="78"/>
      <c r="I35" s="77"/>
      <c r="J35" s="77"/>
      <c r="K35" s="77"/>
      <c r="L35" s="77"/>
      <c r="M35" s="77"/>
    </row>
    <row r="36" spans="2:21" x14ac:dyDescent="0.25">
      <c r="B36" s="82"/>
      <c r="C36" s="82"/>
      <c r="D36" s="82"/>
      <c r="E36" s="82"/>
      <c r="F36" s="82"/>
      <c r="G36" s="82"/>
      <c r="H36" s="82"/>
    </row>
    <row r="37" spans="2:21" x14ac:dyDescent="0.25">
      <c r="B37" s="82"/>
      <c r="C37" s="82"/>
      <c r="D37" s="82"/>
      <c r="E37" s="82"/>
      <c r="F37" s="82"/>
      <c r="G37" s="82"/>
      <c r="H37" s="82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82"/>
      <c r="C38" s="82"/>
      <c r="D38" s="82"/>
      <c r="E38" s="82"/>
      <c r="F38" s="82"/>
      <c r="G38" s="82"/>
      <c r="H38" s="82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82"/>
      <c r="C39" s="82"/>
      <c r="D39" s="82"/>
      <c r="E39" s="82"/>
      <c r="F39" s="82"/>
      <c r="G39" s="82"/>
      <c r="H39" s="82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82"/>
      <c r="C40" s="82"/>
      <c r="D40" s="82"/>
      <c r="E40" s="82"/>
      <c r="F40" s="82"/>
      <c r="G40" s="82"/>
      <c r="H40" s="82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82"/>
      <c r="C41" s="82"/>
      <c r="D41" s="82"/>
      <c r="E41" s="82"/>
      <c r="F41" s="82"/>
      <c r="G41" s="82"/>
      <c r="H41" s="82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82"/>
      <c r="C42" s="82"/>
      <c r="D42" s="82"/>
      <c r="E42" s="82"/>
      <c r="F42" s="82"/>
      <c r="G42" s="82"/>
      <c r="H42" s="82"/>
      <c r="N42" s="6"/>
      <c r="O42" s="34"/>
      <c r="P42" s="34"/>
      <c r="Q42" s="34"/>
      <c r="R42" s="34"/>
      <c r="S42" s="6"/>
      <c r="T42" s="6"/>
      <c r="U42" s="6"/>
    </row>
    <row r="43" spans="2:21" x14ac:dyDescent="0.25">
      <c r="B43" s="82"/>
      <c r="C43" s="82"/>
      <c r="D43" s="82"/>
      <c r="E43" s="82"/>
      <c r="F43" s="82"/>
      <c r="G43" s="82"/>
      <c r="H43" s="82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82"/>
      <c r="C44" s="82"/>
      <c r="D44" s="82"/>
      <c r="E44" s="82"/>
      <c r="F44" s="82"/>
      <c r="G44" s="82"/>
      <c r="H44" s="82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34"/>
      <c r="P52" s="34"/>
      <c r="Q52" s="34"/>
      <c r="R52" s="34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25" zoomScale="130" zoomScaleNormal="130" workbookViewId="0"/>
  </sheetViews>
  <sheetFormatPr defaultRowHeight="15" x14ac:dyDescent="0.25"/>
  <sheetData>
    <row r="117" spans="6:13" x14ac:dyDescent="0.25">
      <c r="F117" s="116" t="s">
        <v>55</v>
      </c>
      <c r="G117" s="116"/>
      <c r="H117" s="116"/>
      <c r="I117" s="116"/>
      <c r="J117" s="116"/>
      <c r="K117" s="116"/>
      <c r="L117" s="116"/>
      <c r="M117" s="116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K20:R145"/>
  <sheetViews>
    <sheetView topLeftCell="A79" workbookViewId="0">
      <selection activeCell="S140" sqref="S140"/>
    </sheetView>
  </sheetViews>
  <sheetFormatPr defaultRowHeight="15" x14ac:dyDescent="0.25"/>
  <sheetData>
    <row r="20" spans="11:12" x14ac:dyDescent="0.25">
      <c r="K20" t="s">
        <v>83</v>
      </c>
      <c r="L20">
        <v>9</v>
      </c>
    </row>
    <row r="59" spans="14:15" x14ac:dyDescent="0.25">
      <c r="N59" t="s">
        <v>83</v>
      </c>
      <c r="O59">
        <v>13</v>
      </c>
    </row>
    <row r="97" spans="15:16" x14ac:dyDescent="0.25">
      <c r="O97" t="s">
        <v>83</v>
      </c>
      <c r="P97">
        <v>15</v>
      </c>
    </row>
    <row r="145" spans="17:18" x14ac:dyDescent="0.25">
      <c r="Q145" t="s">
        <v>83</v>
      </c>
      <c r="R145">
        <v>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73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Area Page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2025-03-05T12:38:41Z</dcterms:modified>
</cp:coreProperties>
</file>