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N9" i="17" l="1"/>
  <c r="L8" i="17"/>
  <c r="K8" i="17"/>
  <c r="P9" i="16"/>
  <c r="N10" i="16"/>
  <c r="V40" i="4" l="1"/>
  <c r="V36" i="4"/>
  <c r="P17" i="4" l="1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<sst xmlns="http://schemas.openxmlformats.org/spreadsheetml/2006/main" count="45" uniqueCount="39">
  <si>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</si>
  <si>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</si>
  <si>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</si>
  <si>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</si>
  <si>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</si>
  <si>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</si>
  <si>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</si>
  <si>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</si>
  <si>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</si>
  <si>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</si>
  <si>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</si>
  <si>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</si>
  <si>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</si>
  <si>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</si>
  <si>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</si>
  <si>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</si>
  <si>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</si>
  <si>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</si>
  <si>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</si>
  <si>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</si>
  <si>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</si>
  <si>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</si>
  <si>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</si>
  <si>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</si>
  <si>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</si>
  <si>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</si>
  <si>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</si>
  <si>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</si>
  <si>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</si>
  <si>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</si>
  <si>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</si>
  <si>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</si>
  <si>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</si>
  <si>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</si>
  <si>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</si>
  <si>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</si>
  <si>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</si>
  <si>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Ghodbandar Road )  -  Mr. Rupesh Rajaram Chache &amp; Sulochana Rajaram Chache</t>
  </si>
  <si>
    <t>Agree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</si>
</sst>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20</xdr:col>
      <xdr:colOff>58519</xdr:colOff>
      <xdr:row>32</xdr:row>
      <xdr:rowOff>96061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9812119" cy="5811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13</xdr:col>
      <xdr:colOff>277114</xdr:colOff>
      <xdr:row>37</xdr:row>
      <xdr:rowOff>48429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6373114" cy="576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286641</xdr:colOff>
      <xdr:row>30</xdr:row>
      <xdr:rowOff>67482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382641" cy="57824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</xdr:row>
      <xdr:rowOff>66675</xdr:rowOff>
    </xdr:from>
    <xdr:to>
      <xdr:col>11</xdr:col>
      <xdr:colOff>76762</xdr:colOff>
      <xdr:row>30</xdr:row>
      <xdr:rowOff>181715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257175"/>
          <a:ext cx="4029637" cy="5306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171450</xdr:rowOff>
    </xdr:from>
    <xdr:to>
      <xdr:col>7</xdr:col>
      <xdr:colOff>562533</xdr:colOff>
      <xdr:row>28</xdr:row>
      <xdr:rowOff>67405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171450"/>
          <a:ext cx="4001058" cy="5229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activeCell="O6" sqref="O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8" si="0">N3</f>
        <v>0</v>
      </c>
      <c r="B3" s="4">
        <f t="shared" ref="B3:B8" si="1">Q3</f>
        <v>570.83333333333337</v>
      </c>
      <c r="C3" s="4">
        <f t="shared" ref="C3:C8" si="2">B3*1.2</f>
        <v>685</v>
      </c>
      <c r="D3" s="4">
        <f t="shared" ref="D3:D8" si="3">C3*1.2</f>
        <v>822</v>
      </c>
      <c r="E3" s="5">
        <f t="shared" ref="E3:E8" si="4">R3</f>
        <v>3200000</v>
      </c>
      <c r="F3" s="4">
        <f t="shared" ref="F3:F8" si="5">ROUND((E3/B3),0)</f>
        <v>5606</v>
      </c>
      <c r="G3" s="4">
        <f t="shared" ref="G3:G8" si="6">ROUND((E3/C3),0)</f>
        <v>4672</v>
      </c>
      <c r="H3" s="9">
        <f t="shared" ref="H3:H8" si="7">ROUND((E3/D3),0)</f>
        <v>3893</v>
      </c>
      <c r="I3" s="4" t="e">
        <f>#REF!</f>
        <v>#REF!</v>
      </c>
      <c r="J3" s="4">
        <f t="shared" ref="J3:J8" si="8">S3</f>
        <v>0</v>
      </c>
      <c r="O3">
        <v>0</v>
      </c>
      <c r="P3">
        <v>685</v>
      </c>
      <c r="Q3">
        <f t="shared" ref="Q3:Q8" si="9">P3/1.2</f>
        <v>570.83333333333337</v>
      </c>
      <c r="R3" s="2">
        <v>3200000</v>
      </c>
    </row>
    <row r="4" spans="1:20" x14ac:dyDescent="0.25">
      <c r="A4" s="4">
        <f t="shared" ref="A4:A6" si="10">N4</f>
        <v>0</v>
      </c>
      <c r="B4" s="4">
        <f t="shared" ref="B4:B6" si="11">Q4</f>
        <v>317</v>
      </c>
      <c r="C4" s="4">
        <f t="shared" ref="C4:C6" si="12">B4*1.2</f>
        <v>380.4</v>
      </c>
      <c r="D4" s="4">
        <f t="shared" ref="D4:D6" si="13">C4*1.2</f>
        <v>456.47999999999996</v>
      </c>
      <c r="E4" s="5">
        <f t="shared" ref="E4:E6" si="14">R4</f>
        <v>2538000</v>
      </c>
      <c r="F4" s="4">
        <f t="shared" ref="F4:F6" si="15">ROUND((E4/B4),0)</f>
        <v>8006</v>
      </c>
      <c r="G4" s="4">
        <f t="shared" ref="G4:G6" si="16">ROUND((E4/C4),0)</f>
        <v>6672</v>
      </c>
      <c r="H4" s="9">
        <f t="shared" ref="H4:H6" si="17">ROUND((E4/D4),0)</f>
        <v>5560</v>
      </c>
      <c r="I4" s="4" t="e">
        <f>#REF!</f>
        <v>#REF!</v>
      </c>
      <c r="J4" s="4">
        <f t="shared" ref="J4:J6" si="18">S4</f>
        <v>0</v>
      </c>
      <c r="O4">
        <v>0</v>
      </c>
      <c r="P4">
        <f t="shared" ref="P4:P6" si="19">O4/1.2</f>
        <v>0</v>
      </c>
      <c r="Q4">
        <v>317</v>
      </c>
      <c r="R4" s="2">
        <v>2538000</v>
      </c>
    </row>
    <row r="5" spans="1:20" x14ac:dyDescent="0.25">
      <c r="A5" s="4">
        <f t="shared" si="10"/>
        <v>0</v>
      </c>
      <c r="B5" s="4">
        <f t="shared" si="11"/>
        <v>438</v>
      </c>
      <c r="C5" s="4">
        <f t="shared" si="12"/>
        <v>525.6</v>
      </c>
      <c r="D5" s="4">
        <f t="shared" si="13"/>
        <v>630.72</v>
      </c>
      <c r="E5" s="5">
        <f t="shared" si="14"/>
        <v>3561000</v>
      </c>
      <c r="F5" s="4">
        <f t="shared" si="15"/>
        <v>8130</v>
      </c>
      <c r="G5" s="4">
        <f t="shared" si="16"/>
        <v>6775</v>
      </c>
      <c r="H5" s="9">
        <f t="shared" si="17"/>
        <v>5646</v>
      </c>
      <c r="I5" s="4" t="e">
        <f>#REF!</f>
        <v>#REF!</v>
      </c>
      <c r="J5" s="4">
        <f t="shared" si="18"/>
        <v>0</v>
      </c>
      <c r="O5">
        <v>0</v>
      </c>
      <c r="P5">
        <f t="shared" si="19"/>
        <v>0</v>
      </c>
      <c r="Q5">
        <v>438</v>
      </c>
      <c r="R5" s="2">
        <v>3561000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19"/>
        <v>0</v>
      </c>
      <c r="Q6">
        <f t="shared" ref="Q4:Q6" si="2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ref="P3:P8" si="21">O7/1.2</f>
        <v>0</v>
      </c>
      <c r="Q7">
        <f t="shared" si="9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21"/>
        <v>0</v>
      </c>
      <c r="Q8">
        <f t="shared" si="9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605</v>
      </c>
      <c r="C13" s="4">
        <f t="shared" ref="C13:C25" si="34">B13*1.2</f>
        <v>726</v>
      </c>
      <c r="D13" s="4">
        <f t="shared" ref="D13:D25" si="35">C13*1.2</f>
        <v>871.19999999999993</v>
      </c>
      <c r="E13" s="5">
        <f t="shared" ref="E13:E25" si="36">R13</f>
        <v>8000000</v>
      </c>
      <c r="F13" s="9">
        <f t="shared" ref="F13:F25" si="37">ROUND((E13/B13),0)</f>
        <v>13223</v>
      </c>
      <c r="G13" s="9">
        <f t="shared" ref="G13:G25" si="38">ROUND((E13/C13),0)</f>
        <v>11019</v>
      </c>
      <c r="H13" s="9">
        <f t="shared" ref="H13:H25" si="39">ROUND((E13/D13),0)</f>
        <v>9183</v>
      </c>
      <c r="I13" s="4" t="e">
        <f>#REF!</f>
        <v>#REF!</v>
      </c>
      <c r="J13" s="4">
        <f t="shared" ref="J13:J25" si="40">S13</f>
        <v>0</v>
      </c>
      <c r="O13">
        <v>0</v>
      </c>
      <c r="P13">
        <f t="shared" ref="P13:Q25" si="41">O13/1.2</f>
        <v>0</v>
      </c>
      <c r="Q13">
        <v>605</v>
      </c>
      <c r="R13" s="2">
        <v>8000000</v>
      </c>
    </row>
    <row r="14" spans="1:20" ht="14.25" customHeight="1" x14ac:dyDescent="0.25">
      <c r="A14" s="4">
        <f t="shared" ref="A14:A17" si="42">N14</f>
        <v>0</v>
      </c>
      <c r="B14" s="4">
        <f t="shared" ref="B14:B17" si="43">Q14</f>
        <v>441</v>
      </c>
      <c r="C14" s="4">
        <f t="shared" ref="C14:C17" si="44">B14*1.2</f>
        <v>529.19999999999993</v>
      </c>
      <c r="D14" s="4">
        <f t="shared" ref="D14:D17" si="45">C14*1.2</f>
        <v>635.03999999999985</v>
      </c>
      <c r="E14" s="5">
        <f t="shared" ref="E14:E17" si="46">R14</f>
        <v>4950000</v>
      </c>
      <c r="F14" s="9">
        <f t="shared" ref="F14:F17" si="47">ROUND((E14/B14),0)</f>
        <v>11224</v>
      </c>
      <c r="G14" s="9">
        <f t="shared" ref="G14:G17" si="48">ROUND((E14/C14),0)</f>
        <v>9354</v>
      </c>
      <c r="H14" s="9">
        <f t="shared" ref="H14:H17" si="49">ROUND((E14/D14),0)</f>
        <v>7795</v>
      </c>
      <c r="I14" s="4" t="e">
        <f>#REF!</f>
        <v>#REF!</v>
      </c>
      <c r="J14" s="4">
        <f t="shared" ref="J14:J17" si="50">S14</f>
        <v>0</v>
      </c>
      <c r="O14">
        <v>0</v>
      </c>
      <c r="P14">
        <f t="shared" ref="P14:P17" si="51">O14/1.2</f>
        <v>0</v>
      </c>
      <c r="Q14">
        <v>441</v>
      </c>
      <c r="R14" s="2">
        <v>4950000</v>
      </c>
    </row>
    <row r="15" spans="1:20" ht="14.25" customHeight="1" x14ac:dyDescent="0.25">
      <c r="A15" s="4">
        <f t="shared" si="42"/>
        <v>0</v>
      </c>
      <c r="B15" s="4">
        <f t="shared" si="43"/>
        <v>441</v>
      </c>
      <c r="C15" s="4">
        <f t="shared" si="44"/>
        <v>529.19999999999993</v>
      </c>
      <c r="D15" s="4">
        <f t="shared" si="45"/>
        <v>635.03999999999985</v>
      </c>
      <c r="E15" s="5">
        <f t="shared" si="46"/>
        <v>5000000</v>
      </c>
      <c r="F15" s="9">
        <f t="shared" si="47"/>
        <v>11338</v>
      </c>
      <c r="G15" s="9">
        <f t="shared" si="48"/>
        <v>9448</v>
      </c>
      <c r="H15" s="9">
        <f t="shared" si="49"/>
        <v>7874</v>
      </c>
      <c r="I15" s="4" t="e">
        <f>#REF!</f>
        <v>#REF!</v>
      </c>
      <c r="J15" s="4">
        <f t="shared" si="50"/>
        <v>0</v>
      </c>
      <c r="O15">
        <v>0</v>
      </c>
      <c r="P15">
        <f t="shared" si="51"/>
        <v>0</v>
      </c>
      <c r="Q15">
        <v>441</v>
      </c>
      <c r="R15" s="2">
        <v>5000000</v>
      </c>
    </row>
    <row r="16" spans="1:20" ht="14.25" customHeight="1" x14ac:dyDescent="0.25">
      <c r="A16" s="4">
        <f t="shared" si="42"/>
        <v>0</v>
      </c>
      <c r="B16" s="4">
        <f t="shared" si="43"/>
        <v>0</v>
      </c>
      <c r="C16" s="4">
        <f t="shared" si="44"/>
        <v>0</v>
      </c>
      <c r="D16" s="4">
        <f t="shared" si="45"/>
        <v>0</v>
      </c>
      <c r="E16" s="5">
        <f t="shared" si="46"/>
        <v>0</v>
      </c>
      <c r="F16" s="9" t="e">
        <f t="shared" si="47"/>
        <v>#DIV/0!</v>
      </c>
      <c r="G16" s="9" t="e">
        <f t="shared" si="48"/>
        <v>#DIV/0!</v>
      </c>
      <c r="H16" s="9" t="e">
        <f t="shared" si="49"/>
        <v>#DIV/0!</v>
      </c>
      <c r="I16" s="4" t="e">
        <f>#REF!</f>
        <v>#REF!</v>
      </c>
      <c r="J16" s="4">
        <f t="shared" si="50"/>
        <v>0</v>
      </c>
      <c r="O16">
        <v>0</v>
      </c>
      <c r="P16">
        <f t="shared" si="51"/>
        <v>0</v>
      </c>
      <c r="Q16">
        <f t="shared" ref="Q14:Q17" si="52">P16/1.2</f>
        <v>0</v>
      </c>
      <c r="R16" s="2">
        <v>0</v>
      </c>
    </row>
    <row r="17" spans="1:25" ht="14.25" customHeight="1" x14ac:dyDescent="0.25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9" t="e">
        <f t="shared" si="47"/>
        <v>#DIV/0!</v>
      </c>
      <c r="G17" s="9" t="e">
        <f t="shared" si="48"/>
        <v>#DIV/0!</v>
      </c>
      <c r="H17" s="9" t="e">
        <f t="shared" si="49"/>
        <v>#DIV/0!</v>
      </c>
      <c r="I17" s="4" t="e">
        <f>#REF!</f>
        <v>#REF!</v>
      </c>
      <c r="J17" s="4">
        <f t="shared" si="50"/>
        <v>0</v>
      </c>
      <c r="O17">
        <v>0</v>
      </c>
      <c r="P17">
        <f t="shared" si="51"/>
        <v>0</v>
      </c>
      <c r="Q17">
        <f t="shared" si="52"/>
        <v>0</v>
      </c>
      <c r="R17" s="2">
        <v>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E30" t="s">
        <v>38</v>
      </c>
      <c r="F30">
        <v>460</v>
      </c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7:25" ht="16.5" x14ac:dyDescent="0.3">
      <c r="S33" s="10"/>
      <c r="T33" s="10"/>
      <c r="U33" s="34" t="s">
        <v>22</v>
      </c>
      <c r="V33" s="35">
        <v>2019</v>
      </c>
      <c r="W33" s="33" t="s">
        <v>23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24</v>
      </c>
      <c r="V34" s="35">
        <f>V32-V33</f>
        <v>6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-54</v>
      </c>
      <c r="W35" s="33"/>
      <c r="X35" s="26"/>
      <c r="Y35" s="7"/>
    </row>
    <row r="36" spans="7:25" ht="16.5" x14ac:dyDescent="0.3">
      <c r="S36" s="10"/>
      <c r="T36" s="10"/>
      <c r="U36" s="37" t="s">
        <v>25</v>
      </c>
      <c r="V36" s="38">
        <f>460*2500</f>
        <v>1150000</v>
      </c>
      <c r="W36" s="33"/>
      <c r="X36" s="26"/>
      <c r="Y36" s="7"/>
    </row>
    <row r="37" spans="7:25" ht="16.5" x14ac:dyDescent="0.3">
      <c r="S37" s="10"/>
      <c r="T37" s="10"/>
      <c r="U37" s="37" t="s">
        <v>26</v>
      </c>
      <c r="V37" s="35"/>
      <c r="W37" s="33"/>
      <c r="X37" s="26"/>
      <c r="Y37" s="7"/>
    </row>
    <row r="38" spans="7:25" ht="39" customHeight="1" x14ac:dyDescent="0.3">
      <c r="P38" s="48" t="s">
        <v>37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27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28</v>
      </c>
      <c r="V40" s="35">
        <f>V39*6/60</f>
        <v>9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0.09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29</v>
      </c>
      <c r="V42" s="41">
        <f>ROUND((V36*V41),0)</f>
        <v>103500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16</v>
      </c>
      <c r="V43" s="41">
        <v>460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8000</v>
      </c>
      <c r="W44" s="33"/>
      <c r="X44" s="18"/>
      <c r="Y44" s="7"/>
    </row>
    <row r="45" spans="7:25" ht="16.5" x14ac:dyDescent="0.3">
      <c r="S45" s="10"/>
      <c r="T45" s="10"/>
      <c r="U45" s="37" t="s">
        <v>30</v>
      </c>
      <c r="V45" s="38">
        <f>V44*V43</f>
        <v>3680000</v>
      </c>
      <c r="W45" s="33"/>
      <c r="X45" s="26"/>
      <c r="Y45" s="7"/>
    </row>
    <row r="46" spans="7:25" ht="16.5" x14ac:dyDescent="0.3">
      <c r="S46" s="10"/>
      <c r="T46" s="10"/>
      <c r="U46" s="42" t="s">
        <v>31</v>
      </c>
      <c r="V46" s="43">
        <f>V45-V42</f>
        <v>3576500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32</v>
      </c>
      <c r="V47" s="43">
        <f>V46*0.9</f>
        <v>3218850</v>
      </c>
      <c r="W47" s="33"/>
      <c r="X47" s="28"/>
      <c r="Y47" s="7"/>
    </row>
    <row r="48" spans="7:25" ht="16.5" x14ac:dyDescent="0.3">
      <c r="S48" s="11"/>
      <c r="T48" s="10"/>
      <c r="U48" s="42" t="s">
        <v>33</v>
      </c>
      <c r="V48" s="45">
        <f>V46*0.8</f>
        <v>2861200</v>
      </c>
      <c r="W48" s="33"/>
      <c r="X48" s="29"/>
      <c r="Y48" s="7"/>
    </row>
    <row r="49" spans="15:25" ht="16.5" x14ac:dyDescent="0.3">
      <c r="S49" s="10"/>
      <c r="T49" s="10"/>
      <c r="U49" s="42" t="s">
        <v>34</v>
      </c>
      <c r="V49" s="46">
        <f>V46*0.025/12</f>
        <v>7451.041666666667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E3" sqref="E3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1" sqref="B1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6:P19"/>
  <sheetViews>
    <sheetView topLeftCell="C16" zoomScaleNormal="100" workbookViewId="0">
      <selection activeCell="P6" sqref="P6:P9"/>
    </sheetView>
  </sheetViews>
  <sheetFormatPr defaultRowHeight="15" x14ac:dyDescent="0.25"/>
  <cols>
    <col min="16" max="16" width="15" customWidth="1"/>
  </cols>
  <sheetData>
    <row r="6" spans="13:16" x14ac:dyDescent="0.25">
      <c r="P6">
        <v>2350000</v>
      </c>
    </row>
    <row r="7" spans="13:16" x14ac:dyDescent="0.25">
      <c r="P7">
        <v>164500</v>
      </c>
    </row>
    <row r="8" spans="13:16" x14ac:dyDescent="0.25">
      <c r="P8">
        <v>23500</v>
      </c>
    </row>
    <row r="9" spans="13:16" x14ac:dyDescent="0.25">
      <c r="P9">
        <f>SUM(P6:P8)</f>
        <v>2538000</v>
      </c>
    </row>
    <row r="10" spans="13:16" x14ac:dyDescent="0.25">
      <c r="M10">
        <v>29.43</v>
      </c>
      <c r="N10">
        <f>M10*10.764</f>
        <v>316.78451999999999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6:N9"/>
  <sheetViews>
    <sheetView topLeftCell="A4" zoomScaleNormal="100" workbookViewId="0">
      <selection activeCell="N6" sqref="N6:N9"/>
    </sheetView>
  </sheetViews>
  <sheetFormatPr defaultRowHeight="15" x14ac:dyDescent="0.25"/>
  <cols>
    <col min="14" max="14" width="12.5703125" customWidth="1"/>
  </cols>
  <sheetData>
    <row r="6" spans="11:14" x14ac:dyDescent="0.25">
      <c r="K6">
        <v>32.450000000000003</v>
      </c>
      <c r="N6">
        <v>3300000</v>
      </c>
    </row>
    <row r="7" spans="11:14" x14ac:dyDescent="0.25">
      <c r="K7">
        <v>8.23</v>
      </c>
      <c r="N7">
        <v>231000</v>
      </c>
    </row>
    <row r="8" spans="11:14" x14ac:dyDescent="0.25">
      <c r="K8">
        <f>SUM(K6:K7)</f>
        <v>40.680000000000007</v>
      </c>
      <c r="L8">
        <f>K8*10.764</f>
        <v>437.87952000000007</v>
      </c>
      <c r="N8">
        <v>30000</v>
      </c>
    </row>
    <row r="9" spans="11:14" x14ac:dyDescent="0.25">
      <c r="N9">
        <f>SUM(N6:N8)</f>
        <v>3561000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2025-03-07T07:01:11Z</dcterms:modified>
</cp:coreProperties>
</file>