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2025\MARCH - 2025\"/>
    </mc:Choice>
  </mc:AlternateContent>
  <xr:revisionPtr revIDLastSave="0" documentId="13_ncr:1_{93B09F79-F83D-4FF2-BD3F-90C6F54FA53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P21" i="4" l="1"/>
  <c r="P18" i="4" l="1"/>
  <c r="P16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Q5" i="4"/>
  <c r="Q4" i="4"/>
  <c r="Q3" i="4"/>
  <c r="Q20" i="4"/>
  <c r="Q19" i="4"/>
  <c r="Q18" i="4"/>
  <c r="P17" i="4"/>
  <c r="Q16" i="4"/>
  <c r="Q21" i="4" l="1"/>
  <c r="P22" i="4" l="1"/>
  <c r="Q22" i="4" s="1"/>
  <c r="P13" i="4" l="1"/>
  <c r="Q13" i="4" s="1"/>
  <c r="P23" i="4"/>
  <c r="Q23" i="4" s="1"/>
  <c r="V9" i="4" l="1"/>
  <c r="V25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0" i="4" l="1"/>
  <c r="V22" i="4" s="1"/>
  <c r="G6" i="4"/>
  <c r="D6" i="4"/>
  <c r="H6" i="4" s="1"/>
  <c r="F6" i="4"/>
  <c r="V23" i="4" l="1"/>
  <c r="V27" i="4"/>
  <c r="V24" i="4"/>
  <c r="P24" i="4"/>
  <c r="Q24" i="4" s="1"/>
  <c r="B18" i="4" l="1"/>
  <c r="C18" i="4" s="1"/>
  <c r="J18" i="4"/>
  <c r="I18" i="4"/>
  <c r="E18" i="4"/>
  <c r="A18" i="4"/>
  <c r="B17" i="4"/>
  <c r="C17" i="4" s="1"/>
  <c r="J17" i="4"/>
  <c r="I17" i="4"/>
  <c r="E17" i="4"/>
  <c r="A17" i="4"/>
  <c r="B16" i="4"/>
  <c r="C16" i="4" s="1"/>
  <c r="J16" i="4"/>
  <c r="I16" i="4"/>
  <c r="E16" i="4"/>
  <c r="A16" i="4"/>
  <c r="D16" i="4" l="1"/>
  <c r="H16" i="4" s="1"/>
  <c r="G17" i="4"/>
  <c r="D18" i="4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A14" i="4"/>
  <c r="J13" i="4"/>
  <c r="I13" i="4"/>
  <c r="E13" i="4"/>
  <c r="B13" i="4"/>
  <c r="C13" i="4" s="1"/>
  <c r="A13" i="4"/>
  <c r="E55" i="17"/>
  <c r="E56" i="17"/>
  <c r="C14" i="4" l="1"/>
  <c r="D14" i="4" s="1"/>
  <c r="H14" i="4" s="1"/>
  <c r="G14" i="4"/>
  <c r="D13" i="4"/>
  <c r="H13" i="4" s="1"/>
  <c r="G13" i="4"/>
  <c r="F13" i="4"/>
  <c r="F14" i="4"/>
  <c r="B12" i="4" l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D12" i="4" l="1"/>
  <c r="C12" i="4"/>
  <c r="D9" i="4"/>
  <c r="H9" i="4" s="1"/>
  <c r="G10" i="4"/>
  <c r="D11" i="4"/>
  <c r="H11" i="4" s="1"/>
  <c r="D8" i="4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C7" i="4" s="1"/>
  <c r="J7" i="4"/>
  <c r="I7" i="4"/>
  <c r="E7" i="4"/>
  <c r="A7" i="4"/>
  <c r="D7" i="4" l="1"/>
  <c r="H7" i="4" s="1"/>
  <c r="F7" i="4"/>
  <c r="B24" i="4"/>
  <c r="J24" i="4"/>
  <c r="I24" i="4"/>
  <c r="E24" i="4"/>
  <c r="A24" i="4"/>
  <c r="B23" i="4"/>
  <c r="J23" i="4"/>
  <c r="I23" i="4"/>
  <c r="E23" i="4"/>
  <c r="A23" i="4"/>
  <c r="B22" i="4"/>
  <c r="J22" i="4"/>
  <c r="I22" i="4"/>
  <c r="E22" i="4"/>
  <c r="A22" i="4"/>
  <c r="B21" i="4"/>
  <c r="J21" i="4"/>
  <c r="I21" i="4"/>
  <c r="E21" i="4"/>
  <c r="A21" i="4"/>
  <c r="B20" i="4"/>
  <c r="J20" i="4"/>
  <c r="I20" i="4"/>
  <c r="E20" i="4"/>
  <c r="A20" i="4"/>
  <c r="B19" i="4"/>
  <c r="C19" i="4" s="1"/>
  <c r="J19" i="4"/>
  <c r="I19" i="4"/>
  <c r="E19" i="4"/>
  <c r="A19" i="4"/>
  <c r="C23" i="4" l="1"/>
  <c r="D23" i="4" s="1"/>
  <c r="H23" i="4" s="1"/>
  <c r="C20" i="4"/>
  <c r="D20" i="4" s="1"/>
  <c r="H20" i="4" s="1"/>
  <c r="C24" i="4"/>
  <c r="D24" i="4" s="1"/>
  <c r="H24" i="4" s="1"/>
  <c r="C21" i="4"/>
  <c r="G21" i="4" s="1"/>
  <c r="C22" i="4"/>
  <c r="D22" i="4" s="1"/>
  <c r="H22" i="4" s="1"/>
  <c r="G7" i="4"/>
  <c r="D19" i="4"/>
  <c r="H19" i="4" s="1"/>
  <c r="G19" i="4"/>
  <c r="F19" i="4"/>
  <c r="F20" i="4"/>
  <c r="F21" i="4"/>
  <c r="F22" i="4"/>
  <c r="F23" i="4"/>
  <c r="F24" i="4"/>
  <c r="G20" i="4"/>
  <c r="G22" i="4"/>
  <c r="G23" i="4"/>
  <c r="G24" i="4"/>
  <c r="D21" i="4" l="1"/>
  <c r="H21" i="4" s="1"/>
</calcChain>
</file>

<file path=xl/sharedStrings.xml><?xml version="1.0" encoding="utf-8"?>
<sst xmlns="http://schemas.openxmlformats.org/spreadsheetml/2006/main" count="44" uniqueCount="41">
  <si>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</si>
  <si>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</si>
  <si>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</si>
  <si>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</si>
  <si>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</si>
  <si>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</si>
  <si>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</si>
  <si>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</si>
  <si>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</si>
  <si>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</si>
  <si>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</si>
  <si>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</si>
  <si>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</si>
  <si>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</si>
  <si>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</si>
  <si>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</si>
  <si>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</si>
  <si>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</si>
  <si>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</si>
  <si>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</si>
  <si>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</si>
  <si>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</si>
  <si>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</si>
  <si>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</si>
  <si>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</si>
  <si>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</si>
  <si>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</si>
  <si>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</si>
  <si>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</si>
  <si>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</si>
  <si>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</si>
  <si>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</si>
  <si>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</si>
  <si>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</si>
  <si>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</si>
  <si>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</si>
  <si>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</si>
  <si>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Residential Flat No. 1565, 4th Floor, Building No 22, Abhyudaya Magar, G D Ambedkar Marg, Kalachawky, Mumbai, 400033, State - Maharashtra, India</t>
  </si>
  <si>
    <t>204.00 sq.ft</t>
  </si>
  <si>
    <t>as per site information</t>
  </si>
  <si>
    <t>Carpet  Area -Flat No.1565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</si>
</sst>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116418</xdr:colOff>
      <xdr:row>29</xdr:row>
      <xdr:rowOff>69785</xdr:rowOff>
    </xdr:from>
    <xdr:to>
      <xdr:col>16</xdr:col>
      <xdr:colOff>656168</xdr:colOff>
      <xdr:row>48</xdr:row>
      <xdr:rowOff>56724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78DD78-E8A9-4DED-82A5-6B152B36F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168" y="7689785"/>
          <a:ext cx="9980083" cy="3606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1</xdr:rowOff>
    </xdr:from>
    <xdr:to>
      <xdr:col>7</xdr:col>
      <xdr:colOff>367924</xdr:colOff>
      <xdr:row>29</xdr:row>
      <xdr:rowOff>189955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0622D-3352-4349-AD5B-A3D353B9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1"/>
          <a:ext cx="4606550" cy="571445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381092</xdr:colOff>
      <xdr:row>0</xdr:row>
      <xdr:rowOff>15875</xdr:rowOff>
    </xdr:from>
    <xdr:to>
      <xdr:col>15</xdr:col>
      <xdr:colOff>518364</xdr:colOff>
      <xdr:row>29</xdr:row>
      <xdr:rowOff>4095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40763E-8590-429E-819E-49F8E8881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9405" y="15875"/>
          <a:ext cx="5026772" cy="551272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25</xdr:col>
      <xdr:colOff>567584</xdr:colOff>
      <xdr:row>36</xdr:row>
      <xdr:rowOff>108858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FDD4DB-29B0-43F7-864E-201C67A07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79000" y="190500"/>
          <a:ext cx="6068272" cy="6506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11</xdr:col>
      <xdr:colOff>362917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80E510-88AF-4C38-AA29-DAF0307F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0"/>
          <a:ext cx="6925642" cy="813548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172410</xdr:colOff>
      <xdr:row>42</xdr:row>
      <xdr:rowOff>48748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8E977F-DE10-43B0-AEC4-C8661B7F8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878010" cy="8049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210515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95AF4A-2A9A-4B45-B896-8FD73A307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916115" cy="814501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22</xdr:col>
      <xdr:colOff>162713</xdr:colOff>
      <xdr:row>36</xdr:row>
      <xdr:rowOff>58115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B801B-15FC-4B0A-849D-9E1EBD3E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5649113" cy="6916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17</xdr:col>
      <xdr:colOff>591653</xdr:colOff>
      <xdr:row>35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69D446-FA49-4714-9901-9C25A3C9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7906853" cy="674464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31</xdr:col>
      <xdr:colOff>58264</xdr:colOff>
      <xdr:row>36</xdr:row>
      <xdr:rowOff>115247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1E9133-B95B-4217-9806-1D4ED2611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90500"/>
          <a:ext cx="7983064" cy="6782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0"/>
  <sheetViews>
    <sheetView tabSelected="1" zoomScale="90" zoomScaleNormal="90" workbookViewId="0">
      <selection activeCell="S21" sqref="S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2" t="s">
        <v>26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26"/>
      <c r="T2" s="74" t="s">
        <v>37</v>
      </c>
      <c r="U2" s="74"/>
      <c r="V2" s="74"/>
      <c r="W2" s="74"/>
      <c r="X2" s="74"/>
      <c r="Y2" s="74"/>
    </row>
    <row r="3" spans="1:26" s="25" customFormat="1" x14ac:dyDescent="0.25">
      <c r="A3" s="23">
        <f t="shared" ref="A3:A6" si="0">N3</f>
        <v>0</v>
      </c>
      <c r="B3" s="23">
        <f t="shared" ref="B3:B6" si="1">Q3</f>
        <v>375</v>
      </c>
      <c r="C3" s="23">
        <f>B3*1.2</f>
        <v>450</v>
      </c>
      <c r="D3" s="23">
        <f t="shared" ref="D3:D6" si="2">C3*1.2</f>
        <v>540</v>
      </c>
      <c r="E3" s="24">
        <f t="shared" ref="E3:E6" si="3">R3</f>
        <v>13500000</v>
      </c>
      <c r="F3" s="77">
        <f t="shared" ref="F3:F6" si="4">ROUND((E3/B3),0)</f>
        <v>36000</v>
      </c>
      <c r="G3" s="23">
        <f t="shared" ref="G3:G6" si="5">ROUND((E3/C3),0)</f>
        <v>30000</v>
      </c>
      <c r="H3" s="23">
        <f t="shared" ref="H3:H6" si="6">ROUND((E3/D3),0)</f>
        <v>25000</v>
      </c>
      <c r="I3" s="23" t="e">
        <f>#REF!</f>
        <v>#REF!</v>
      </c>
      <c r="J3" s="23" t="e">
        <f>#REF!</f>
        <v>#REF!</v>
      </c>
      <c r="O3" s="25">
        <v>0</v>
      </c>
      <c r="P3" s="30">
        <v>450</v>
      </c>
      <c r="Q3" s="30">
        <f t="shared" ref="Q3:Q12" si="7">P3/1.2</f>
        <v>375</v>
      </c>
      <c r="R3" s="27">
        <v>13500000</v>
      </c>
      <c r="S3" s="27"/>
      <c r="T3" s="73"/>
      <c r="U3" s="73"/>
      <c r="V3" s="73"/>
      <c r="W3" s="73"/>
      <c r="X3" s="73"/>
      <c r="Y3" s="73"/>
    </row>
    <row r="4" spans="1:26" s="25" customFormat="1" ht="15.75" thickBot="1" x14ac:dyDescent="0.3">
      <c r="A4" s="23">
        <f t="shared" si="0"/>
        <v>0</v>
      </c>
      <c r="B4" s="23">
        <f t="shared" si="1"/>
        <v>437.5</v>
      </c>
      <c r="C4" s="23">
        <f t="shared" ref="C4:C14" si="8">B4*1.2</f>
        <v>525</v>
      </c>
      <c r="D4" s="23">
        <f t="shared" si="2"/>
        <v>630</v>
      </c>
      <c r="E4" s="24">
        <f t="shared" si="3"/>
        <v>13100000</v>
      </c>
      <c r="F4" s="77">
        <f t="shared" si="4"/>
        <v>29943</v>
      </c>
      <c r="G4" s="23">
        <f t="shared" si="5"/>
        <v>24952</v>
      </c>
      <c r="H4" s="23">
        <f t="shared" si="6"/>
        <v>20794</v>
      </c>
      <c r="I4" s="23" t="e">
        <f>#REF!</f>
        <v>#REF!</v>
      </c>
      <c r="J4" s="23" t="e">
        <f>#REF!</f>
        <v>#REF!</v>
      </c>
      <c r="O4" s="25">
        <v>0</v>
      </c>
      <c r="P4" s="30">
        <v>525</v>
      </c>
      <c r="Q4" s="30">
        <f t="shared" si="7"/>
        <v>437.5</v>
      </c>
      <c r="R4" s="27">
        <v>13100000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187.5</v>
      </c>
      <c r="C5" s="23">
        <f t="shared" si="8"/>
        <v>225</v>
      </c>
      <c r="D5" s="23">
        <f t="shared" si="2"/>
        <v>270</v>
      </c>
      <c r="E5" s="24">
        <f t="shared" si="3"/>
        <v>10500000</v>
      </c>
      <c r="F5" s="23">
        <f t="shared" si="4"/>
        <v>56000</v>
      </c>
      <c r="G5" s="23">
        <f t="shared" si="5"/>
        <v>46667</v>
      </c>
      <c r="H5" s="23">
        <f t="shared" si="6"/>
        <v>38889</v>
      </c>
      <c r="I5" s="23" t="e">
        <f>#REF!</f>
        <v>#REF!</v>
      </c>
      <c r="J5" s="23" t="e">
        <f>#REF!</f>
        <v>#REF!</v>
      </c>
      <c r="O5" s="25">
        <v>0</v>
      </c>
      <c r="P5" s="30">
        <v>225</v>
      </c>
      <c r="Q5" s="30">
        <f t="shared" si="7"/>
        <v>187.5</v>
      </c>
      <c r="R5" s="27">
        <v>10500000</v>
      </c>
      <c r="S5" s="27"/>
      <c r="T5" s="58" t="s">
        <v>11</v>
      </c>
      <c r="U5" s="37"/>
      <c r="V5" s="38">
        <v>27000</v>
      </c>
      <c r="W5" s="66" t="s">
        <v>36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0</v>
      </c>
      <c r="C6" s="23">
        <f t="shared" si="8"/>
        <v>0</v>
      </c>
      <c r="D6" s="23">
        <f t="shared" si="2"/>
        <v>0</v>
      </c>
      <c r="E6" s="24">
        <f t="shared" si="3"/>
        <v>0</v>
      </c>
      <c r="F6" s="23" t="e">
        <f t="shared" si="4"/>
        <v>#DIV/0!</v>
      </c>
      <c r="G6" s="23" t="e">
        <f t="shared" si="5"/>
        <v>#DIV/0!</v>
      </c>
      <c r="H6" s="23" t="e">
        <f t="shared" si="6"/>
        <v>#DIV/0!</v>
      </c>
      <c r="I6" s="23" t="e">
        <f>#REF!</f>
        <v>#REF!</v>
      </c>
      <c r="J6" s="23" t="e">
        <f>#REF!</f>
        <v>#REF!</v>
      </c>
      <c r="O6" s="25">
        <v>0</v>
      </c>
      <c r="P6" s="30">
        <f t="shared" ref="P6:P12" si="9">O6/1.2</f>
        <v>0</v>
      </c>
      <c r="Q6" s="30">
        <f t="shared" si="7"/>
        <v>0</v>
      </c>
      <c r="R6" s="27">
        <v>0</v>
      </c>
      <c r="S6" s="27"/>
      <c r="T6" s="75" t="s">
        <v>12</v>
      </c>
      <c r="U6" s="76"/>
      <c r="V6" s="33">
        <v>2500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0</v>
      </c>
      <c r="C7" s="23">
        <f t="shared" si="8"/>
        <v>0</v>
      </c>
      <c r="D7" s="23">
        <f t="shared" ref="D7" si="12">C7*1.2</f>
        <v>0</v>
      </c>
      <c r="E7" s="24">
        <f t="shared" ref="E7" si="13">R7</f>
        <v>0</v>
      </c>
      <c r="F7" s="23" t="e">
        <f t="shared" ref="F7" si="14">ROUND((E7/B7),0)</f>
        <v>#DIV/0!</v>
      </c>
      <c r="G7" s="23" t="e">
        <f t="shared" ref="G7" si="15">ROUND((E7/C7),0)</f>
        <v>#DIV/0!</v>
      </c>
      <c r="H7" s="23" t="e">
        <f t="shared" ref="H7" si="16">ROUND((E7/D7),0)</f>
        <v>#DIV/0!</v>
      </c>
      <c r="I7" s="23" t="e">
        <f>#REF!</f>
        <v>#REF!</v>
      </c>
      <c r="J7" s="23" t="e">
        <f>#REF!</f>
        <v>#REF!</v>
      </c>
      <c r="O7" s="25">
        <v>0</v>
      </c>
      <c r="P7" s="30">
        <f t="shared" si="9"/>
        <v>0</v>
      </c>
      <c r="Q7" s="30">
        <f t="shared" si="7"/>
        <v>0</v>
      </c>
      <c r="R7" s="27">
        <v>0</v>
      </c>
      <c r="S7" s="27"/>
      <c r="T7" s="13" t="s">
        <v>13</v>
      </c>
      <c r="U7" s="11"/>
      <c r="V7" s="33">
        <f>V5-V6</f>
        <v>24500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0</v>
      </c>
      <c r="C8" s="23">
        <f t="shared" si="8"/>
        <v>0</v>
      </c>
      <c r="D8" s="23">
        <f t="shared" ref="D8:D12" si="19">C8*1.2</f>
        <v>0</v>
      </c>
      <c r="E8" s="24">
        <f t="shared" ref="E8:E12" si="20">R8</f>
        <v>0</v>
      </c>
      <c r="F8" s="23" t="e">
        <f t="shared" ref="F8:F12" si="21">ROUND((E8/B8),0)</f>
        <v>#DIV/0!</v>
      </c>
      <c r="G8" s="23" t="e">
        <f t="shared" ref="G8:G12" si="22">ROUND((E8/C8),0)</f>
        <v>#DIV/0!</v>
      </c>
      <c r="H8" s="23" t="e">
        <f t="shared" ref="H8:H12" si="23">ROUND((E8/D8),0)</f>
        <v>#DIV/0!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9"/>
        <v>0</v>
      </c>
      <c r="Q8" s="30">
        <f t="shared" si="7"/>
        <v>0</v>
      </c>
      <c r="R8" s="27">
        <v>0</v>
      </c>
      <c r="S8" s="27"/>
      <c r="T8" s="13" t="s">
        <v>14</v>
      </c>
      <c r="U8" s="11"/>
      <c r="V8" s="33">
        <f>V6</f>
        <v>2500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0</v>
      </c>
      <c r="C9" s="23">
        <f t="shared" si="8"/>
        <v>0</v>
      </c>
      <c r="D9" s="23">
        <f t="shared" si="19"/>
        <v>0</v>
      </c>
      <c r="E9" s="24">
        <f t="shared" si="20"/>
        <v>0</v>
      </c>
      <c r="F9" s="23" t="e">
        <f t="shared" si="21"/>
        <v>#DIV/0!</v>
      </c>
      <c r="G9" s="23" t="e">
        <f t="shared" si="22"/>
        <v>#DIV/0!</v>
      </c>
      <c r="H9" s="23" t="e">
        <f t="shared" si="23"/>
        <v>#DIV/0!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9"/>
        <v>0</v>
      </c>
      <c r="Q9" s="30">
        <f t="shared" si="7"/>
        <v>0</v>
      </c>
      <c r="R9" s="27">
        <v>0</v>
      </c>
      <c r="S9" s="27"/>
      <c r="T9" s="13" t="s">
        <v>15</v>
      </c>
      <c r="U9" s="39"/>
      <c r="V9" s="60">
        <f>W9-W10</f>
        <v>55</v>
      </c>
      <c r="W9" s="14">
        <v>2025</v>
      </c>
      <c r="X9" s="46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 t="shared" si="8"/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9"/>
        <v>0</v>
      </c>
      <c r="Q10" s="30">
        <f t="shared" si="7"/>
        <v>0</v>
      </c>
      <c r="R10" s="27">
        <v>0</v>
      </c>
      <c r="S10" s="27"/>
      <c r="T10" s="13" t="s">
        <v>16</v>
      </c>
      <c r="U10" s="39"/>
      <c r="V10" s="60">
        <f>V11-V9</f>
        <v>5</v>
      </c>
      <c r="W10" s="65">
        <v>1970</v>
      </c>
      <c r="X10" s="46" t="s">
        <v>39</v>
      </c>
      <c r="Y10" s="54"/>
      <c r="Z10" s="54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 t="shared" si="8"/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9"/>
        <v>0</v>
      </c>
      <c r="Q11" s="30">
        <f t="shared" si="7"/>
        <v>0</v>
      </c>
      <c r="R11" s="27">
        <v>0</v>
      </c>
      <c r="S11" s="27"/>
      <c r="T11" s="13" t="s">
        <v>17</v>
      </c>
      <c r="U11" s="39"/>
      <c r="V11" s="60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si="8"/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9"/>
        <v>0</v>
      </c>
      <c r="Q12" s="30">
        <f t="shared" si="7"/>
        <v>0</v>
      </c>
      <c r="R12" s="27">
        <v>0</v>
      </c>
      <c r="S12" s="27"/>
      <c r="T12" s="59" t="s">
        <v>35</v>
      </c>
      <c r="U12" s="39"/>
      <c r="V12" s="60">
        <f>(100-10)*V9/V11</f>
        <v>82.5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4">N13</f>
        <v>0</v>
      </c>
      <c r="B13" s="23">
        <f t="shared" ref="B13:B14" si="25">Q13</f>
        <v>0</v>
      </c>
      <c r="C13" s="23">
        <f t="shared" si="8"/>
        <v>0</v>
      </c>
      <c r="D13" s="23">
        <f t="shared" ref="D13:D14" si="26">C13*1.2</f>
        <v>0</v>
      </c>
      <c r="E13" s="24">
        <f t="shared" ref="E13:E14" si="27">R13</f>
        <v>0</v>
      </c>
      <c r="F13" s="23" t="e">
        <f t="shared" ref="F13:F14" si="28">ROUND((E13/B13),0)</f>
        <v>#DIV/0!</v>
      </c>
      <c r="G13" s="23" t="e">
        <f t="shared" ref="G13:G14" si="29">ROUND((E13/C13),0)</f>
        <v>#DIV/0!</v>
      </c>
      <c r="H13" s="23" t="e">
        <f t="shared" ref="H13:H14" si="30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1">O13/1.2</f>
        <v>0</v>
      </c>
      <c r="Q13" s="30">
        <f t="shared" ref="Q13" si="32">P13/1.2</f>
        <v>0</v>
      </c>
      <c r="R13" s="27">
        <v>0</v>
      </c>
      <c r="S13" s="27"/>
      <c r="T13" s="13"/>
      <c r="U13" s="61"/>
      <c r="V13" s="60">
        <f>V12%</f>
        <v>0.82499999999999996</v>
      </c>
      <c r="W13" s="62"/>
      <c r="X13" s="47"/>
      <c r="Y13" s="52"/>
      <c r="Z13" s="52"/>
    </row>
    <row r="14" spans="1:26" s="25" customFormat="1" ht="15.75" x14ac:dyDescent="0.25">
      <c r="A14" s="23">
        <f t="shared" si="24"/>
        <v>0</v>
      </c>
      <c r="B14" s="23">
        <f t="shared" si="25"/>
        <v>0</v>
      </c>
      <c r="C14" s="23">
        <f t="shared" si="8"/>
        <v>0</v>
      </c>
      <c r="D14" s="23">
        <f t="shared" si="26"/>
        <v>0</v>
      </c>
      <c r="E14" s="24">
        <f t="shared" si="27"/>
        <v>0</v>
      </c>
      <c r="F14" s="23" t="e">
        <f t="shared" si="28"/>
        <v>#DIV/0!</v>
      </c>
      <c r="G14" s="23" t="e">
        <f t="shared" si="29"/>
        <v>#DIV/0!</v>
      </c>
      <c r="H14" s="23" t="e">
        <f t="shared" si="30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3">O14/1.2</f>
        <v>0</v>
      </c>
      <c r="Q14" s="30">
        <f t="shared" ref="Q14" si="34">P14/1.2</f>
        <v>0</v>
      </c>
      <c r="R14" s="27">
        <v>0</v>
      </c>
      <c r="S14" s="27"/>
      <c r="T14" s="13" t="s">
        <v>18</v>
      </c>
      <c r="U14" s="11"/>
      <c r="V14" s="33">
        <f>V8*V13</f>
        <v>2062.5</v>
      </c>
      <c r="W14" s="12"/>
      <c r="X14" s="10"/>
      <c r="Y14" s="52"/>
      <c r="Z14" s="52"/>
    </row>
    <row r="15" spans="1:26" s="25" customFormat="1" ht="36.75" customHeight="1" x14ac:dyDescent="0.25">
      <c r="A15" s="71" t="s">
        <v>27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43"/>
      <c r="T15" s="13" t="s">
        <v>19</v>
      </c>
      <c r="U15" s="11"/>
      <c r="V15" s="33">
        <f>V8-V14</f>
        <v>437.5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5">N16</f>
        <v>0</v>
      </c>
      <c r="B16" s="23">
        <f t="shared" ref="B16:B18" si="36">Q16</f>
        <v>208.82159999999999</v>
      </c>
      <c r="C16" s="23">
        <f>B16*1.2</f>
        <v>250.58591999999999</v>
      </c>
      <c r="D16" s="23">
        <f t="shared" ref="D16:D18" si="37">C16*1.2</f>
        <v>300.703104</v>
      </c>
      <c r="E16" s="24">
        <f t="shared" ref="E16:E18" si="38">R16</f>
        <v>8934000</v>
      </c>
      <c r="F16" s="23">
        <f t="shared" ref="F16:F18" si="39">ROUND((E16/B16),0)</f>
        <v>42783</v>
      </c>
      <c r="G16" s="23">
        <f t="shared" ref="G16:G18" si="40">ROUND((E16/C16),0)</f>
        <v>35652</v>
      </c>
      <c r="H16" s="23">
        <f t="shared" ref="H16:H18" si="41">ROUND((E16/D16),0)</f>
        <v>29710</v>
      </c>
      <c r="I16" s="23" t="e">
        <f>#REF!</f>
        <v>#REF!</v>
      </c>
      <c r="J16" s="23" t="e">
        <f>#REF!</f>
        <v>#REF!</v>
      </c>
      <c r="O16">
        <v>0</v>
      </c>
      <c r="P16" s="29">
        <f>23.28*10.764</f>
        <v>250.58591999999999</v>
      </c>
      <c r="Q16" s="29">
        <f t="shared" ref="Q16:Q20" si="42">P16/1.2</f>
        <v>208.82159999999999</v>
      </c>
      <c r="R16" s="2">
        <v>8934000</v>
      </c>
      <c r="S16" s="2"/>
      <c r="T16" s="13" t="s">
        <v>13</v>
      </c>
      <c r="U16" s="11"/>
      <c r="V16" s="33">
        <f>V7</f>
        <v>24500</v>
      </c>
      <c r="W16" s="12"/>
      <c r="X16" s="10"/>
      <c r="Y16" s="52"/>
      <c r="Z16" s="52"/>
    </row>
    <row r="17" spans="1:26" s="25" customFormat="1" ht="15.75" x14ac:dyDescent="0.25">
      <c r="A17" s="23">
        <f t="shared" si="35"/>
        <v>0</v>
      </c>
      <c r="B17" s="23">
        <f t="shared" si="36"/>
        <v>757</v>
      </c>
      <c r="C17" s="23">
        <f t="shared" ref="C17:C24" si="43">B17*1.2</f>
        <v>908.4</v>
      </c>
      <c r="D17" s="23">
        <f t="shared" si="37"/>
        <v>1090.08</v>
      </c>
      <c r="E17" s="24">
        <f t="shared" si="38"/>
        <v>21045045</v>
      </c>
      <c r="F17" s="77">
        <f t="shared" si="39"/>
        <v>27801</v>
      </c>
      <c r="G17" s="23">
        <f t="shared" si="40"/>
        <v>23167</v>
      </c>
      <c r="H17" s="23">
        <f t="shared" si="41"/>
        <v>19306</v>
      </c>
      <c r="I17" s="23" t="e">
        <f>#REF!</f>
        <v>#REF!</v>
      </c>
      <c r="J17" s="23" t="e">
        <f>#REF!</f>
        <v>#REF!</v>
      </c>
      <c r="O17">
        <v>0</v>
      </c>
      <c r="P17" s="29">
        <f t="shared" ref="P17:P20" si="44">O17/1.2</f>
        <v>0</v>
      </c>
      <c r="Q17" s="29">
        <v>757</v>
      </c>
      <c r="R17" s="2">
        <v>21045045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5"/>
        <v>0</v>
      </c>
      <c r="B18" s="23">
        <f t="shared" si="36"/>
        <v>834.29970000000003</v>
      </c>
      <c r="C18" s="23">
        <f t="shared" si="43"/>
        <v>1001.15964</v>
      </c>
      <c r="D18" s="23">
        <f t="shared" si="37"/>
        <v>1201.391568</v>
      </c>
      <c r="E18" s="24">
        <f t="shared" si="38"/>
        <v>28120000</v>
      </c>
      <c r="F18" s="23">
        <f t="shared" si="39"/>
        <v>33705</v>
      </c>
      <c r="G18" s="23">
        <f t="shared" si="40"/>
        <v>28087</v>
      </c>
      <c r="H18" s="23">
        <f t="shared" si="41"/>
        <v>23406</v>
      </c>
      <c r="I18" s="23" t="e">
        <f>#REF!</f>
        <v>#REF!</v>
      </c>
      <c r="J18" s="23" t="e">
        <f>#REF!</f>
        <v>#REF!</v>
      </c>
      <c r="O18">
        <v>0</v>
      </c>
      <c r="P18" s="29">
        <f>93.01*10.764</f>
        <v>1001.15964</v>
      </c>
      <c r="Q18" s="29">
        <f t="shared" si="42"/>
        <v>834.29970000000003</v>
      </c>
      <c r="R18" s="2">
        <v>28120000</v>
      </c>
      <c r="S18" s="2"/>
      <c r="T18" s="13" t="s">
        <v>20</v>
      </c>
      <c r="U18" s="11"/>
      <c r="V18" s="33">
        <f>V16+V15</f>
        <v>24937.5</v>
      </c>
      <c r="W18" s="12"/>
      <c r="X18" s="10"/>
      <c r="Y18" s="52"/>
      <c r="Z18" s="52"/>
    </row>
    <row r="19" spans="1:26" s="25" customFormat="1" ht="15.75" x14ac:dyDescent="0.25">
      <c r="A19" s="23">
        <f t="shared" ref="A19:A24" si="45">N19</f>
        <v>0</v>
      </c>
      <c r="B19" s="23">
        <f t="shared" ref="B19:B24" si="46">Q19</f>
        <v>250</v>
      </c>
      <c r="C19" s="23">
        <f t="shared" si="43"/>
        <v>300</v>
      </c>
      <c r="D19" s="23">
        <f t="shared" ref="D19:D24" si="47">C19*1.2</f>
        <v>360</v>
      </c>
      <c r="E19" s="24">
        <f t="shared" ref="E19:E24" si="48">R19</f>
        <v>8000000</v>
      </c>
      <c r="F19" s="23">
        <f t="shared" ref="F19:F24" si="49">ROUND((E19/B19),0)</f>
        <v>32000</v>
      </c>
      <c r="G19" s="23">
        <f t="shared" ref="G19:G24" si="50">ROUND((E19/C19),0)</f>
        <v>26667</v>
      </c>
      <c r="H19" s="23">
        <f t="shared" ref="H19:H24" si="51">ROUND((E19/D19),0)</f>
        <v>22222</v>
      </c>
      <c r="I19" s="23" t="e">
        <f>#REF!</f>
        <v>#REF!</v>
      </c>
      <c r="J19" s="23" t="e">
        <f>#REF!</f>
        <v>#REF!</v>
      </c>
      <c r="O19">
        <v>0</v>
      </c>
      <c r="P19" s="29">
        <v>300</v>
      </c>
      <c r="Q19" s="29">
        <f t="shared" si="42"/>
        <v>250</v>
      </c>
      <c r="R19" s="2">
        <v>8000000</v>
      </c>
      <c r="S19" s="2"/>
      <c r="T19" s="63" t="s">
        <v>40</v>
      </c>
      <c r="U19" s="40"/>
      <c r="V19" s="33">
        <v>204</v>
      </c>
      <c r="W19" s="14" t="s">
        <v>29</v>
      </c>
      <c r="X19" s="46"/>
    </row>
    <row r="20" spans="1:26" ht="15.75" x14ac:dyDescent="0.25">
      <c r="A20" s="4">
        <f t="shared" si="45"/>
        <v>0</v>
      </c>
      <c r="B20" s="4">
        <f t="shared" si="46"/>
        <v>769.16666666666674</v>
      </c>
      <c r="C20" s="23">
        <f t="shared" si="43"/>
        <v>923</v>
      </c>
      <c r="D20" s="4">
        <f t="shared" si="47"/>
        <v>1107.5999999999999</v>
      </c>
      <c r="E20" s="5">
        <f t="shared" si="48"/>
        <v>9775000</v>
      </c>
      <c r="F20" s="23">
        <f t="shared" si="49"/>
        <v>12709</v>
      </c>
      <c r="G20" s="23">
        <f t="shared" si="50"/>
        <v>10590</v>
      </c>
      <c r="H20" s="8">
        <f t="shared" si="51"/>
        <v>8825</v>
      </c>
      <c r="I20" s="4" t="e">
        <f>#REF!</f>
        <v>#REF!</v>
      </c>
      <c r="J20" s="4" t="e">
        <f>#REF!</f>
        <v>#REF!</v>
      </c>
      <c r="O20">
        <v>0</v>
      </c>
      <c r="P20" s="29">
        <v>923</v>
      </c>
      <c r="Q20" s="29">
        <f t="shared" si="42"/>
        <v>769.16666666666674</v>
      </c>
      <c r="R20" s="2">
        <v>9775000</v>
      </c>
      <c r="S20" s="2"/>
      <c r="T20" s="15" t="s">
        <v>30</v>
      </c>
      <c r="U20" s="40"/>
      <c r="V20" s="35">
        <f>V18*V19</f>
        <v>5087250</v>
      </c>
      <c r="W20" s="16"/>
      <c r="X20" s="48"/>
    </row>
    <row r="21" spans="1:26" ht="15.75" customHeight="1" x14ac:dyDescent="0.25">
      <c r="A21" s="4">
        <f t="shared" si="45"/>
        <v>0</v>
      </c>
      <c r="B21" s="4">
        <f t="shared" si="46"/>
        <v>270.08670000000001</v>
      </c>
      <c r="C21" s="23">
        <f t="shared" si="43"/>
        <v>324.10404</v>
      </c>
      <c r="D21" s="4">
        <f t="shared" si="47"/>
        <v>388.924848</v>
      </c>
      <c r="E21" s="5">
        <f t="shared" si="48"/>
        <v>7200000</v>
      </c>
      <c r="F21" s="77">
        <f t="shared" si="49"/>
        <v>26658</v>
      </c>
      <c r="G21" s="23">
        <f t="shared" si="50"/>
        <v>22215</v>
      </c>
      <c r="H21" s="8">
        <f t="shared" si="51"/>
        <v>18513</v>
      </c>
      <c r="I21" s="4" t="e">
        <f>#REF!</f>
        <v>#REF!</v>
      </c>
      <c r="J21" s="4" t="e">
        <f>#REF!</f>
        <v>#REF!</v>
      </c>
      <c r="O21">
        <v>0</v>
      </c>
      <c r="P21" s="29">
        <f>30.11*10.764</f>
        <v>324.10404</v>
      </c>
      <c r="Q21" s="29">
        <f t="shared" ref="Q21" si="52">P21/1.2</f>
        <v>270.08670000000001</v>
      </c>
      <c r="R21" s="2">
        <v>7200000</v>
      </c>
      <c r="S21" s="2"/>
      <c r="T21" s="15"/>
      <c r="U21" s="40"/>
      <c r="V21" s="35"/>
      <c r="W21" s="16"/>
      <c r="X21" s="53"/>
      <c r="Y21" s="9"/>
    </row>
    <row r="22" spans="1:26" ht="19.5" customHeight="1" x14ac:dyDescent="0.25">
      <c r="A22" s="4">
        <f t="shared" si="45"/>
        <v>0</v>
      </c>
      <c r="B22" s="4">
        <f t="shared" si="46"/>
        <v>0</v>
      </c>
      <c r="C22" s="23">
        <f t="shared" si="43"/>
        <v>0</v>
      </c>
      <c r="D22" s="4">
        <f t="shared" si="47"/>
        <v>0</v>
      </c>
      <c r="E22" s="5">
        <f t="shared" si="48"/>
        <v>0</v>
      </c>
      <c r="F22" s="23" t="e">
        <f t="shared" si="49"/>
        <v>#DIV/0!</v>
      </c>
      <c r="G22" s="8" t="e">
        <f t="shared" si="50"/>
        <v>#DIV/0!</v>
      </c>
      <c r="H22" s="8" t="e">
        <f t="shared" si="51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3">O22/1.2</f>
        <v>0</v>
      </c>
      <c r="Q22" s="29">
        <f t="shared" ref="Q22" si="54">P22/1.2</f>
        <v>0</v>
      </c>
      <c r="R22" s="2">
        <v>0</v>
      </c>
      <c r="S22" s="2"/>
      <c r="T22" s="17" t="s">
        <v>28</v>
      </c>
      <c r="U22" s="6"/>
      <c r="V22" s="10">
        <f>V20+V21</f>
        <v>5087250</v>
      </c>
      <c r="W22" s="18"/>
      <c r="X22" s="49"/>
      <c r="Y22" s="56"/>
      <c r="Z22" s="6"/>
    </row>
    <row r="23" spans="1:26" ht="15.75" x14ac:dyDescent="0.25">
      <c r="A23" s="4">
        <f t="shared" si="45"/>
        <v>0</v>
      </c>
      <c r="B23" s="4">
        <f t="shared" si="46"/>
        <v>0</v>
      </c>
      <c r="C23" s="23">
        <f t="shared" si="43"/>
        <v>0</v>
      </c>
      <c r="D23" s="4">
        <f t="shared" si="47"/>
        <v>0</v>
      </c>
      <c r="E23" s="5">
        <f t="shared" si="48"/>
        <v>0</v>
      </c>
      <c r="F23" s="8" t="e">
        <f t="shared" si="49"/>
        <v>#DIV/0!</v>
      </c>
      <c r="G23" s="8" t="e">
        <f t="shared" si="50"/>
        <v>#DIV/0!</v>
      </c>
      <c r="H23" s="8" t="e">
        <f t="shared" si="51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5">O23/1.2</f>
        <v>0</v>
      </c>
      <c r="Q23" s="29">
        <f t="shared" ref="Q23" si="56">P23/1.2</f>
        <v>0</v>
      </c>
      <c r="R23" s="2">
        <v>0</v>
      </c>
      <c r="S23" s="2"/>
      <c r="T23" s="15" t="s">
        <v>21</v>
      </c>
      <c r="U23" s="40"/>
      <c r="V23" s="10">
        <f>V22*0.9</f>
        <v>4578525</v>
      </c>
      <c r="W23" s="14"/>
      <c r="X23" s="64"/>
      <c r="Y23" s="45"/>
      <c r="Z23" s="6"/>
    </row>
    <row r="24" spans="1:26" ht="15.75" x14ac:dyDescent="0.25">
      <c r="A24" s="4">
        <f t="shared" si="45"/>
        <v>0</v>
      </c>
      <c r="B24" s="4">
        <f t="shared" si="46"/>
        <v>0</v>
      </c>
      <c r="C24" s="23">
        <f t="shared" si="43"/>
        <v>0</v>
      </c>
      <c r="D24" s="4">
        <f t="shared" si="47"/>
        <v>0</v>
      </c>
      <c r="E24" s="5">
        <f t="shared" si="48"/>
        <v>0</v>
      </c>
      <c r="F24" s="8" t="e">
        <f t="shared" si="49"/>
        <v>#DIV/0!</v>
      </c>
      <c r="G24" s="8" t="e">
        <f t="shared" si="50"/>
        <v>#DIV/0!</v>
      </c>
      <c r="H24" s="8" t="e">
        <f t="shared" si="51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7">O24/1.2</f>
        <v>0</v>
      </c>
      <c r="Q24" s="29">
        <f t="shared" ref="Q24" si="58">P24/1.2</f>
        <v>0</v>
      </c>
      <c r="R24" s="2">
        <v>0</v>
      </c>
      <c r="S24" s="2"/>
      <c r="T24" s="15" t="s">
        <v>22</v>
      </c>
      <c r="U24" s="40"/>
      <c r="V24" s="35">
        <f>V22*0.8</f>
        <v>4069800</v>
      </c>
      <c r="W24" s="18"/>
      <c r="X24" s="49"/>
    </row>
    <row r="25" spans="1:26" ht="15.75" x14ac:dyDescent="0.25">
      <c r="T25" s="15" t="s">
        <v>23</v>
      </c>
      <c r="U25" s="40"/>
      <c r="V25" s="35">
        <f>V6*V19</f>
        <v>510000</v>
      </c>
      <c r="W25" s="19"/>
      <c r="X25" s="50"/>
      <c r="Y25" s="9"/>
    </row>
    <row r="26" spans="1:26" ht="38.25" customHeight="1" x14ac:dyDescent="0.25">
      <c r="G26" s="8"/>
      <c r="T26" s="13" t="s">
        <v>24</v>
      </c>
      <c r="U26" s="39"/>
      <c r="V26" s="41"/>
      <c r="W26" s="18"/>
      <c r="X26" s="49"/>
    </row>
    <row r="27" spans="1:26" ht="21" customHeight="1" x14ac:dyDescent="0.35">
      <c r="P27" s="31" t="s">
        <v>31</v>
      </c>
      <c r="Q27" s="32" t="s">
        <v>38</v>
      </c>
      <c r="R27" s="32"/>
      <c r="T27" s="67" t="s">
        <v>25</v>
      </c>
      <c r="U27" s="68"/>
      <c r="V27" s="69">
        <f>V22*0.025/12</f>
        <v>10598.4375</v>
      </c>
      <c r="W27" s="70"/>
      <c r="X27" s="57"/>
      <c r="Y27" s="6"/>
    </row>
    <row r="28" spans="1:26" ht="20.25" customHeight="1" thickBot="1" x14ac:dyDescent="0.3">
      <c r="G28" s="6"/>
      <c r="H28" s="6"/>
      <c r="P28" s="31"/>
      <c r="Q28" s="32"/>
      <c r="T28" s="20"/>
      <c r="U28" s="21"/>
      <c r="V28" s="34"/>
      <c r="W28" s="22"/>
      <c r="X28" s="51"/>
      <c r="Y28" s="25"/>
    </row>
    <row r="29" spans="1:26" x14ac:dyDescent="0.25">
      <c r="P29" s="55" t="s">
        <v>34</v>
      </c>
      <c r="Q29" s="32"/>
      <c r="R29" s="44"/>
    </row>
    <row r="30" spans="1:26" x14ac:dyDescent="0.25">
      <c r="X30" s="9"/>
    </row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="120" zoomScaleNormal="120" workbookViewId="0">
      <selection activeCell="Q2" sqref="Q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X25" sqref="X25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7" workbookViewId="0">
      <selection activeCell="P30" sqref="P3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2025-03-19T08:47:14Z</dcterms:modified>
</cp:coreProperties>
</file>