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4-02-2025 - Plot No. 306 - Mount Berg\"/>
    </mc:Choice>
  </mc:AlternateContent>
  <xr:revisionPtr revIDLastSave="0" documentId="13_ncr:1_{9C912EA1-5E43-4095-9010-B638DC59F807}" xr6:coauthVersionLast="47" xr6:coauthVersionMax="47" xr10:uidLastSave="{00000000-0000-0000-0000-000000000000}"/>
  <bookViews>
    <workbookView xWindow="3465" yWindow="435" windowWidth="13335" windowHeight="15390" xr2:uid="{00000000-000D-0000-FFFF-FFFF00000000}"/>
  </bookViews>
  <sheets>
    <sheet name="Calculation" sheetId="27" r:id="rId1"/>
    <sheet name="Summary" sheetId="3" r:id="rId2"/>
    <sheet name="Sheet1" sheetId="4" r:id="rId3"/>
    <sheet name="Sheet2" sheetId="12" r:id="rId4"/>
    <sheet name="Sheet3" sheetId="13" r:id="rId5"/>
    <sheet name="Sheet4" sheetId="14" r:id="rId6"/>
    <sheet name="Sheet5" sheetId="15" r:id="rId7"/>
    <sheet name="Sheet6" sheetId="16" r:id="rId8"/>
    <sheet name="Sheet7" sheetId="28" r:id="rId9"/>
    <sheet name="Sheet8" sheetId="29" r:id="rId10"/>
    <sheet name="Sheet9" sheetId="30" r:id="rId11"/>
    <sheet name="Sheet10" sheetId="3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3" l="1"/>
  <c r="S3" i="3"/>
  <c r="S4" i="3"/>
  <c r="S5" i="3"/>
  <c r="S6" i="3"/>
  <c r="S7" i="3"/>
  <c r="S8" i="3"/>
  <c r="S9" i="3"/>
  <c r="S10" i="3" l="1"/>
  <c r="S11" i="3"/>
  <c r="S12" i="3"/>
  <c r="S13" i="3"/>
  <c r="S14" i="3"/>
  <c r="S15" i="3"/>
  <c r="S16" i="3"/>
  <c r="S17" i="3"/>
  <c r="C22" i="27" l="1"/>
  <c r="C28" i="27" s="1"/>
  <c r="C17" i="27"/>
  <c r="C27" i="27" s="1"/>
  <c r="C12" i="27"/>
  <c r="O11" i="27"/>
  <c r="J11" i="27"/>
  <c r="K11" i="27" s="1"/>
  <c r="L11" i="27" s="1"/>
  <c r="N11" i="27" s="1"/>
  <c r="M11" i="27" s="1"/>
  <c r="I11" i="27"/>
  <c r="H11" i="27"/>
  <c r="O10" i="27"/>
  <c r="J10" i="27"/>
  <c r="K10" i="27" s="1"/>
  <c r="L10" i="27" s="1"/>
  <c r="N10" i="27" s="1"/>
  <c r="M10" i="27" s="1"/>
  <c r="I10" i="27"/>
  <c r="H10" i="27"/>
  <c r="O9" i="27"/>
  <c r="J9" i="27"/>
  <c r="K9" i="27" s="1"/>
  <c r="L9" i="27" s="1"/>
  <c r="N9" i="27" s="1"/>
  <c r="M9" i="27" s="1"/>
  <c r="I9" i="27"/>
  <c r="H9" i="27"/>
  <c r="O8" i="27"/>
  <c r="J8" i="27"/>
  <c r="K8" i="27" s="1"/>
  <c r="L8" i="27" s="1"/>
  <c r="N8" i="27" s="1"/>
  <c r="I8" i="27"/>
  <c r="H8" i="27"/>
  <c r="N4" i="27"/>
  <c r="C4" i="27"/>
  <c r="C25" i="27" s="1"/>
  <c r="J2" i="27"/>
  <c r="L2" i="27" s="1"/>
  <c r="E2" i="27"/>
  <c r="O12" i="27" l="1"/>
  <c r="C32" i="27" s="1"/>
  <c r="N12" i="27"/>
  <c r="M8" i="27"/>
  <c r="M12" i="27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G17" i="3"/>
  <c r="F17" i="3"/>
  <c r="C17" i="3"/>
  <c r="A17" i="3"/>
  <c r="X16" i="3"/>
  <c r="H16" i="3" s="1"/>
  <c r="O16" i="3"/>
  <c r="P16" i="3" s="1"/>
  <c r="Q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O13" i="3"/>
  <c r="G13" i="3"/>
  <c r="F13" i="3"/>
  <c r="C13" i="3"/>
  <c r="A13" i="3"/>
  <c r="Y12" i="3"/>
  <c r="X12" i="3"/>
  <c r="H12" i="3" s="1"/>
  <c r="P12" i="3"/>
  <c r="Q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X3" i="3"/>
  <c r="H3" i="3" s="1"/>
  <c r="O3" i="3"/>
  <c r="P3" i="3" s="1"/>
  <c r="Q3" i="3" s="1"/>
  <c r="G3" i="3"/>
  <c r="F3" i="3"/>
  <c r="C3" i="3"/>
  <c r="A3" i="3"/>
  <c r="X2" i="3"/>
  <c r="H2" i="3" s="1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C26" i="27" l="1"/>
  <c r="C29" i="27" s="1"/>
  <c r="L3" i="27"/>
  <c r="L4" i="27" s="1"/>
  <c r="Y4" i="3"/>
  <c r="AA4" i="3" s="1"/>
  <c r="K4" i="3" s="1"/>
  <c r="Y16" i="3"/>
  <c r="AA16" i="3" s="1"/>
  <c r="K16" i="3" s="1"/>
  <c r="Y2" i="3"/>
  <c r="I2" i="3" s="1"/>
  <c r="Y3" i="3"/>
  <c r="AA3" i="3" s="1"/>
  <c r="K3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4" i="3"/>
  <c r="I8" i="3"/>
  <c r="I12" i="3"/>
  <c r="C31" i="27" l="1"/>
  <c r="C30" i="27"/>
  <c r="I3" i="3"/>
  <c r="I16" i="3"/>
  <c r="P2" i="27"/>
  <c r="S2" i="27" s="1"/>
  <c r="Z16" i="3"/>
  <c r="J16" i="3" s="1"/>
  <c r="Z4" i="3"/>
  <c r="J4" i="3" s="1"/>
  <c r="Z3" i="3"/>
  <c r="J3" i="3" s="1"/>
  <c r="Z2" i="3"/>
  <c r="J2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</calcChain>
</file>

<file path=xl/sharedStrings.xml><?xml version="1.0" encoding="utf-8"?>
<sst xmlns="http://schemas.openxmlformats.org/spreadsheetml/2006/main" count="96" uniqueCount="79">
  <si>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</si>
  <si>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</si>
  <si>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</si>
  <si>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</si>
  <si>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</si>
  <si>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</si>
  <si>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</si>
  <si>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</si>
  <si>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</si>
  <si>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</si>
  <si>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</si>
  <si>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</si>
  <si>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</si>
  <si>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</si>
  <si>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</si>
  <si>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</si>
  <si>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</si>
  <si>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</si>
  <si>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</si>
  <si>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</si>
  <si>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</si>
  <si>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</si>
  <si>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</si>
  <si>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</si>
  <si>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</si>
  <si>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</si>
  <si>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</si>
  <si>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</si>
  <si>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</si>
  <si>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</si>
  <si>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</si>
  <si>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</si>
  <si>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</si>
  <si>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</si>
  <si>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</si>
  <si>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Sq. M.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</si>
  <si>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</si>
  <si>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</si>
  <si>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</si>
  <si>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</si>
  <si>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</si>
  <si>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</si>
  <si>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</si>
  <si>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</si>
  <si>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</si>
  <si>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</si>
  <si>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</si>
  <si>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</si>
  <si>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</si>
  <si>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</si>
  <si>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</si>
  <si>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</si>
  <si>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Value as on today</t>
  </si>
  <si>
    <t>Govt. rate</t>
  </si>
  <si>
    <t>(Sq. Ft.)</t>
  </si>
  <si>
    <t>Residential Plot Purchase Price as per Sale Deed</t>
  </si>
  <si>
    <t>Registration Dated</t>
  </si>
  <si>
    <t>Gram</t>
  </si>
  <si>
    <t xml:space="preserve">Patwari Halka No. </t>
  </si>
  <si>
    <t>The &amp; Dist</t>
  </si>
  <si>
    <t>Indor</t>
  </si>
  <si>
    <t xml:space="preserve">Kasra No. </t>
  </si>
  <si>
    <t xml:space="preserve">Colony </t>
  </si>
  <si>
    <t>Mount Berg</t>
  </si>
  <si>
    <t>Residential Land</t>
  </si>
  <si>
    <t>Convertion No.</t>
  </si>
  <si>
    <t>31/A-2/06-07 datd 26/12/2006</t>
  </si>
  <si>
    <t>Development Permission No.</t>
  </si>
  <si>
    <t>31/2006 dated 30/12.2006</t>
  </si>
  <si>
    <t>Mundalanayta</t>
  </si>
  <si>
    <t>Area</t>
  </si>
  <si>
    <t>Indore Nagar Palika Nigam</t>
  </si>
  <si>
    <t>557/1/2(pt), 557/2/1(pt), 563/1/1(pt), 587/1/4, 587/2/1, 563/2/5, 563/3/2, 563/4/2, 565/1/2(pt), 565/2, 561/1, 557/2/4, 557/3/2, 557/4, 557/5/1, 563/4/4, 563/1/4, 557/2/3, 587/1/3, 557/1/6, 557/1/4, 557/3/1, 563/2/4, 563/3/1, 563/4/1, 564/1/1, 564/1/4, 557/5/2(pt), 587/1/2, 563/2/2, 564/1/2, 564/2, 557/1/8, 563/4/3(pt), 565/1/1(pt), 557/5/2(pt), 560/1, 561/2, 562/1, 563/4/5, 551/1, 554/1/3, 556/3, 557/1/3, 557/1/2, 563/1/3, 563/2/1</t>
  </si>
  <si>
    <t>Mount Burg</t>
  </si>
  <si>
    <t>800000/-</t>
  </si>
  <si>
    <t>92.93Sq. Mt.</t>
  </si>
  <si>
    <t>Ward No. 75</t>
  </si>
  <si>
    <t>Plot No. 306</t>
  </si>
  <si>
    <t xml:space="preserve">3697Sq. Ft.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</si>
</sst>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2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18" fillId="0" borderId="0" xfId="0" applyFont="1"/>
    <xf numFmtId="0" fontId="19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0" fontId="24" fillId="0" borderId="0" xfId="0" applyFont="1"/>
    <xf numFmtId="3" fontId="15" fillId="2" borderId="0" xfId="0" applyNumberFormat="1" applyFont="1" applyFill="1"/>
    <xf numFmtId="0" fontId="25" fillId="0" borderId="0" xfId="0" applyFont="1"/>
    <xf numFmtId="0" fontId="15" fillId="0" borderId="0" xfId="0" applyFont="1"/>
    <xf numFmtId="3" fontId="15" fillId="3" borderId="0" xfId="0" applyNumberFormat="1" applyFont="1" applyFill="1"/>
    <xf numFmtId="3" fontId="15" fillId="3" borderId="0" xfId="0" applyNumberFormat="1" applyFont="1" applyFill="1" applyAlignment="1">
      <alignment wrapText="1"/>
    </xf>
    <xf numFmtId="3" fontId="0" fillId="3" borderId="0" xfId="0" applyNumberFormat="1" applyFill="1"/>
    <xf numFmtId="0" fontId="1" fillId="0" borderId="0" xfId="0" applyFont="1"/>
    <xf numFmtId="0" fontId="3" fillId="0" borderId="0" xfId="0" applyFont="1"/>
    <xf numFmtId="3" fontId="1" fillId="0" borderId="1" xfId="0" applyNumberFormat="1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 shrinkToFit="1"/>
    </xf>
    <xf numFmtId="3" fontId="1" fillId="0" borderId="0" xfId="0" applyNumberFormat="1" applyFont="1"/>
    <xf numFmtId="3" fontId="3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4" fontId="10" fillId="0" borderId="0" xfId="0" applyNumberFormat="1" applyFont="1"/>
    <xf numFmtId="3" fontId="9" fillId="0" borderId="1" xfId="0" applyNumberFormat="1" applyFont="1" applyBorder="1"/>
    <xf numFmtId="4" fontId="3" fillId="0" borderId="1" xfId="0" applyNumberFormat="1" applyFont="1" applyBorder="1"/>
    <xf numFmtId="0" fontId="9" fillId="0" borderId="1" xfId="0" applyFont="1" applyBorder="1"/>
    <xf numFmtId="4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3" fillId="0" borderId="1" xfId="0" applyNumberFormat="1" applyFont="1" applyBorder="1"/>
    <xf numFmtId="0" fontId="9" fillId="0" borderId="0" xfId="0" applyFont="1"/>
    <xf numFmtId="0" fontId="5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3" fontId="11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3" fillId="0" borderId="1" xfId="0" applyFont="1" applyBorder="1"/>
    <xf numFmtId="4" fontId="1" fillId="0" borderId="0" xfId="0" applyNumberFormat="1" applyFont="1"/>
    <xf numFmtId="4" fontId="9" fillId="0" borderId="0" xfId="0" applyNumberFormat="1" applyFont="1"/>
    <xf numFmtId="9" fontId="3" fillId="0" borderId="0" xfId="1" applyFont="1" applyBorder="1" applyAlignment="1"/>
    <xf numFmtId="4" fontId="21" fillId="0" borderId="0" xfId="0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0" fontId="14" fillId="0" borderId="0" xfId="0" applyFont="1"/>
    <xf numFmtId="4" fontId="22" fillId="0" borderId="0" xfId="0" applyNumberFormat="1" applyFont="1" applyAlignment="1">
      <alignment horizontal="right" wrapText="1"/>
    </xf>
    <xf numFmtId="0" fontId="10" fillId="0" borderId="0" xfId="0" applyFont="1"/>
    <xf numFmtId="0" fontId="4" fillId="0" borderId="0" xfId="0" applyFont="1" applyAlignment="1">
      <alignment horizontal="center" wrapText="1" shrinkToFit="1"/>
    </xf>
    <xf numFmtId="0" fontId="8" fillId="0" borderId="0" xfId="0" applyFont="1" applyAlignment="1">
      <alignment horizontal="center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3" fontId="20" fillId="0" borderId="0" xfId="0" applyNumberFormat="1" applyFont="1" applyAlignment="1">
      <alignment horizontal="center" wrapText="1"/>
    </xf>
    <xf numFmtId="0" fontId="23" fillId="0" borderId="0" xfId="0" applyFont="1"/>
    <xf numFmtId="2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2" fontId="10" fillId="0" borderId="0" xfId="0" applyNumberFormat="1" applyFont="1"/>
    <xf numFmtId="0" fontId="1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4" fontId="20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2" fontId="3" fillId="0" borderId="0" xfId="0" applyNumberFormat="1" applyFont="1"/>
    <xf numFmtId="4" fontId="8" fillId="0" borderId="0" xfId="0" applyNumberFormat="1" applyFont="1" applyAlignment="1">
      <alignment horizontal="center" wrapText="1"/>
    </xf>
    <xf numFmtId="3" fontId="10" fillId="0" borderId="0" xfId="0" applyNumberFormat="1" applyFont="1"/>
    <xf numFmtId="2" fontId="9" fillId="0" borderId="0" xfId="0" applyNumberFormat="1" applyFont="1"/>
    <xf numFmtId="4" fontId="1" fillId="0" borderId="0" xfId="0" applyNumberFormat="1" applyFont="1" applyAlignment="1">
      <alignment horizontal="right" wrapText="1"/>
    </xf>
    <xf numFmtId="164" fontId="3" fillId="0" borderId="0" xfId="0" applyNumberFormat="1" applyFont="1"/>
    <xf numFmtId="4" fontId="8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" fontId="0" fillId="0" borderId="0" xfId="0" applyNumberFormat="1"/>
    <xf numFmtId="4" fontId="14" fillId="0" borderId="0" xfId="0" applyNumberFormat="1" applyFont="1"/>
    <xf numFmtId="0" fontId="9" fillId="0" borderId="0" xfId="0" applyFont="1" applyAlignment="1">
      <alignment horizontal="right" wrapText="1"/>
    </xf>
    <xf numFmtId="2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2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" fontId="0" fillId="0" borderId="0" xfId="0" applyNumberFormat="1"/>
    <xf numFmtId="14" fontId="1" fillId="0" borderId="0" xfId="0" applyNumberFormat="1" applyFont="1"/>
    <xf numFmtId="0" fontId="14" fillId="0" borderId="0" xfId="0" applyFont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left"/>
    </xf>
    <xf numFmtId="4" fontId="21" fillId="0" borderId="0" xfId="0" applyNumberFormat="1" applyFont="1" applyAlignment="1">
      <alignment horizontal="right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277916</xdr:colOff>
      <xdr:row>39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A0AAFF-BA75-D4D9-B54C-570FD8DA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52394" cy="7506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192143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AB2AC-2FE2-8CEB-844F-7F5385EDD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74543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572232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B20F9F-1549-999A-07E8-90609459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525743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E11486-44BD-E206-8E99-CE1C1B9F7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84493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C58E27-42FD-D0D1-07D2-00DF60C3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115677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9D2F76-C0D2-0FBA-314B-22BB4D52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9277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DF32D-76E1-98D5-C794-75A9588D7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BF72E4-1F20-B0BF-ED16-7D947012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8468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459051</xdr:colOff>
      <xdr:row>42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E7A31-2CCC-9882-C70C-AFCA5FDC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60651" cy="80402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24E5A-4028-1E69-6CAF-A6CC0EE89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7811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80BA-4BC3-46D5-A4E5-808D30ADC8BE}">
  <dimension ref="A1:T92"/>
  <sheetViews>
    <sheetView tabSelected="1" zoomScale="85" zoomScaleNormal="85" workbookViewId="0">
      <selection activeCell="C31" sqref="C31"/>
    </sheetView>
  </sheetViews>
  <sheetFormatPr defaultRowHeight="15" x14ac:dyDescent="0.25"/>
  <cols>
    <col min="2" max="2" width="15.7109375" customWidth="1"/>
    <col min="3" max="3" width="22.42578125" bestFit="1" customWidth="1"/>
    <col min="5" max="6" width="23.42578125" bestFit="1" customWidth="1"/>
    <col min="8" max="8" width="11.42578125" customWidth="1"/>
    <col min="12" max="12" width="14.28515625" customWidth="1"/>
    <col min="15" max="15" width="13.7109375" bestFit="1" customWidth="1"/>
    <col min="16" max="16" width="10.28515625" bestFit="1" customWidth="1"/>
    <col min="17" max="17" width="15" bestFit="1" customWidth="1"/>
  </cols>
  <sheetData>
    <row r="1" spans="1:19" ht="16.5" x14ac:dyDescent="0.3">
      <c r="A1" s="6"/>
      <c r="B1" s="3" t="s">
        <v>13</v>
      </c>
      <c r="C1" s="27"/>
      <c r="D1" s="27"/>
      <c r="E1" s="27"/>
      <c r="K1" s="28" t="s">
        <v>25</v>
      </c>
      <c r="L1" s="27"/>
      <c r="M1" s="28"/>
      <c r="N1" s="28"/>
      <c r="O1" s="28" t="s">
        <v>33</v>
      </c>
      <c r="P1" s="27"/>
      <c r="Q1" s="27"/>
      <c r="R1" s="27"/>
      <c r="S1" s="27"/>
    </row>
    <row r="2" spans="1:19" ht="16.5" x14ac:dyDescent="0.3">
      <c r="A2" s="6"/>
      <c r="B2" s="4" t="s">
        <v>11</v>
      </c>
      <c r="C2" s="29">
        <v>3697</v>
      </c>
      <c r="D2" s="30">
        <v>10.763999999999999</v>
      </c>
      <c r="E2" s="31">
        <f>C2/D2</f>
        <v>343.45968041620216</v>
      </c>
      <c r="F2" s="31" t="s">
        <v>35</v>
      </c>
      <c r="G2" s="16"/>
      <c r="H2" s="27"/>
      <c r="I2" s="27"/>
      <c r="J2" s="32">
        <f>C2</f>
        <v>3697</v>
      </c>
      <c r="K2" s="32">
        <v>455</v>
      </c>
      <c r="L2" s="33">
        <f>J2*K2</f>
        <v>1682135</v>
      </c>
      <c r="M2" s="28"/>
      <c r="N2" s="28"/>
      <c r="O2" s="34" t="s">
        <v>34</v>
      </c>
      <c r="P2" s="35">
        <f>C29</f>
        <v>20333500</v>
      </c>
      <c r="Q2" s="36"/>
      <c r="R2" s="28" t="s">
        <v>33</v>
      </c>
      <c r="S2" s="37">
        <f>P2*0.025/12</f>
        <v>42361.458333333336</v>
      </c>
    </row>
    <row r="3" spans="1:19" ht="16.5" x14ac:dyDescent="0.3">
      <c r="A3" s="6"/>
      <c r="B3" s="5" t="s">
        <v>6</v>
      </c>
      <c r="C3" s="38">
        <v>5500</v>
      </c>
      <c r="D3" s="39"/>
      <c r="E3" s="40"/>
      <c r="F3" s="40"/>
      <c r="G3" s="41"/>
      <c r="H3" s="27"/>
      <c r="I3" s="27"/>
      <c r="J3" s="42"/>
      <c r="K3" s="43"/>
      <c r="L3" s="33">
        <f>N12</f>
        <v>0</v>
      </c>
      <c r="M3" s="18" t="s">
        <v>53</v>
      </c>
      <c r="N3" s="28"/>
      <c r="O3" s="34"/>
      <c r="P3" s="35"/>
      <c r="Q3" s="36"/>
      <c r="R3" s="28"/>
      <c r="S3" s="37"/>
    </row>
    <row r="4" spans="1:19" ht="16.5" x14ac:dyDescent="0.3">
      <c r="A4" s="6"/>
      <c r="B4" s="17" t="s">
        <v>18</v>
      </c>
      <c r="C4" s="44">
        <f>ROUND((C2*C3),0)</f>
        <v>20333500</v>
      </c>
      <c r="D4" s="30"/>
      <c r="E4" s="30"/>
      <c r="F4" s="40"/>
      <c r="G4" s="45"/>
      <c r="H4" s="28"/>
      <c r="I4" s="28"/>
      <c r="J4" s="42"/>
      <c r="K4" s="43"/>
      <c r="L4" s="33">
        <f>SUM(L2:L3)</f>
        <v>1682135</v>
      </c>
      <c r="M4" s="28">
        <v>4900</v>
      </c>
      <c r="N4" s="28">
        <f>M4/10.764</f>
        <v>455.22110739502045</v>
      </c>
      <c r="O4" s="34"/>
      <c r="P4" s="35"/>
      <c r="Q4" s="36"/>
      <c r="R4" s="28"/>
      <c r="S4" s="37"/>
    </row>
    <row r="5" spans="1:19" ht="16.5" x14ac:dyDescent="0.3">
      <c r="A5" s="6"/>
      <c r="B5" s="3" t="s">
        <v>14</v>
      </c>
      <c r="C5" s="27"/>
      <c r="D5" s="27"/>
      <c r="E5" s="27"/>
      <c r="F5" s="28"/>
      <c r="G5" s="28"/>
      <c r="H5" s="28"/>
      <c r="I5" s="28"/>
      <c r="J5" s="27"/>
      <c r="K5" s="28"/>
      <c r="L5" s="27"/>
      <c r="M5" s="28"/>
      <c r="N5" s="28"/>
      <c r="O5" s="28"/>
      <c r="P5" s="27"/>
      <c r="Q5" s="27"/>
      <c r="R5" s="27"/>
      <c r="S5" s="27"/>
    </row>
    <row r="6" spans="1:19" ht="90" x14ac:dyDescent="0.25">
      <c r="A6" s="7" t="s">
        <v>23</v>
      </c>
      <c r="B6" s="31" t="s">
        <v>27</v>
      </c>
      <c r="C6" s="31" t="s">
        <v>30</v>
      </c>
      <c r="D6" s="31" t="s">
        <v>0</v>
      </c>
      <c r="E6" s="31" t="s">
        <v>1</v>
      </c>
      <c r="F6" s="31" t="s">
        <v>2</v>
      </c>
      <c r="G6" s="46" t="s">
        <v>5</v>
      </c>
      <c r="H6" s="47" t="s">
        <v>29</v>
      </c>
      <c r="I6" s="47" t="s">
        <v>28</v>
      </c>
      <c r="J6" s="48" t="s">
        <v>3</v>
      </c>
      <c r="K6" s="48" t="s">
        <v>4</v>
      </c>
      <c r="L6" s="47" t="s">
        <v>16</v>
      </c>
      <c r="M6" s="49" t="s">
        <v>26</v>
      </c>
      <c r="N6" s="47" t="s">
        <v>17</v>
      </c>
      <c r="O6" s="47" t="s">
        <v>22</v>
      </c>
      <c r="P6" s="2"/>
      <c r="Q6" s="2"/>
      <c r="R6" s="2"/>
      <c r="S6" s="2"/>
    </row>
    <row r="7" spans="1:19" x14ac:dyDescent="0.25">
      <c r="A7" s="7"/>
      <c r="B7" s="31"/>
      <c r="C7" s="31" t="s">
        <v>54</v>
      </c>
      <c r="D7" s="31"/>
      <c r="E7" s="31"/>
      <c r="F7" s="31"/>
      <c r="G7" s="46" t="s">
        <v>31</v>
      </c>
      <c r="H7" s="47"/>
      <c r="I7" s="47"/>
      <c r="J7" s="48"/>
      <c r="K7" s="48"/>
      <c r="L7" s="48" t="s">
        <v>32</v>
      </c>
      <c r="M7" s="48" t="s">
        <v>32</v>
      </c>
      <c r="N7" s="48" t="s">
        <v>32</v>
      </c>
      <c r="O7" s="48" t="s">
        <v>32</v>
      </c>
      <c r="P7" s="2"/>
      <c r="Q7" s="48"/>
      <c r="R7" s="48"/>
      <c r="S7" s="2"/>
    </row>
    <row r="8" spans="1:19" ht="16.5" x14ac:dyDescent="0.3">
      <c r="A8" s="5">
        <v>1</v>
      </c>
      <c r="B8" s="50"/>
      <c r="C8" s="50"/>
      <c r="D8" s="51"/>
      <c r="E8" s="51"/>
      <c r="F8" s="51">
        <v>60</v>
      </c>
      <c r="G8" s="52"/>
      <c r="H8" s="44">
        <f t="shared" ref="H8:H11" si="0">E8-D8</f>
        <v>0</v>
      </c>
      <c r="I8" s="44">
        <f t="shared" ref="I8:I11" si="1">F8-H8</f>
        <v>60</v>
      </c>
      <c r="J8" s="44">
        <f t="shared" ref="J8:J11" si="2">IF(H8&gt;=5,90*H8/F8,0)</f>
        <v>0</v>
      </c>
      <c r="K8" s="44">
        <f t="shared" ref="K8:K11" si="3">G8/100*J8</f>
        <v>0</v>
      </c>
      <c r="L8" s="44">
        <f t="shared" ref="L8:L11" si="4">ROUND((G8-K8),0)</f>
        <v>0</v>
      </c>
      <c r="M8" s="44">
        <f t="shared" ref="M8:M11" si="5">O8-N8</f>
        <v>0</v>
      </c>
      <c r="N8" s="44">
        <f t="shared" ref="N8:N11" si="6">ROUND((L8*C8),0)</f>
        <v>0</v>
      </c>
      <c r="O8" s="44">
        <f t="shared" ref="O8:O11" si="7">ROUND((C8*G8),0)</f>
        <v>0</v>
      </c>
      <c r="P8" s="27"/>
      <c r="Q8" s="27"/>
      <c r="R8" s="32"/>
      <c r="S8" s="27"/>
    </row>
    <row r="9" spans="1:19" ht="2.25" customHeight="1" x14ac:dyDescent="0.3">
      <c r="A9" s="53">
        <v>2</v>
      </c>
      <c r="B9" s="50"/>
      <c r="C9" s="50"/>
      <c r="D9" s="51"/>
      <c r="E9" s="51"/>
      <c r="F9" s="51">
        <v>60</v>
      </c>
      <c r="G9" s="52"/>
      <c r="H9" s="44">
        <f t="shared" si="0"/>
        <v>0</v>
      </c>
      <c r="I9" s="44">
        <f t="shared" si="1"/>
        <v>60</v>
      </c>
      <c r="J9" s="44">
        <f t="shared" si="2"/>
        <v>0</v>
      </c>
      <c r="K9" s="44">
        <f t="shared" si="3"/>
        <v>0</v>
      </c>
      <c r="L9" s="44">
        <f t="shared" si="4"/>
        <v>0</v>
      </c>
      <c r="M9" s="44">
        <f t="shared" si="5"/>
        <v>0</v>
      </c>
      <c r="N9" s="44">
        <f t="shared" si="6"/>
        <v>0</v>
      </c>
      <c r="O9" s="44">
        <f t="shared" si="7"/>
        <v>0</v>
      </c>
      <c r="P9" s="27"/>
      <c r="Q9" s="27"/>
      <c r="R9" s="32"/>
      <c r="S9" s="27"/>
    </row>
    <row r="10" spans="1:19" ht="16.5" hidden="1" x14ac:dyDescent="0.3">
      <c r="A10" s="5">
        <v>3</v>
      </c>
      <c r="B10" s="50"/>
      <c r="C10" s="50"/>
      <c r="D10" s="51"/>
      <c r="E10" s="51"/>
      <c r="F10" s="51">
        <v>60</v>
      </c>
      <c r="G10" s="52"/>
      <c r="H10" s="44">
        <f t="shared" si="0"/>
        <v>0</v>
      </c>
      <c r="I10" s="44">
        <f t="shared" si="1"/>
        <v>60</v>
      </c>
      <c r="J10" s="44">
        <f t="shared" si="2"/>
        <v>0</v>
      </c>
      <c r="K10" s="44">
        <f t="shared" si="3"/>
        <v>0</v>
      </c>
      <c r="L10" s="44">
        <f t="shared" si="4"/>
        <v>0</v>
      </c>
      <c r="M10" s="44">
        <f t="shared" si="5"/>
        <v>0</v>
      </c>
      <c r="N10" s="44">
        <f t="shared" si="6"/>
        <v>0</v>
      </c>
      <c r="O10" s="44">
        <f t="shared" si="7"/>
        <v>0</v>
      </c>
      <c r="P10" s="27"/>
      <c r="Q10" s="27"/>
      <c r="R10" s="32"/>
      <c r="S10" s="27"/>
    </row>
    <row r="11" spans="1:19" ht="16.5" hidden="1" x14ac:dyDescent="0.3">
      <c r="A11" s="5"/>
      <c r="B11" s="54"/>
      <c r="C11" s="50"/>
      <c r="D11" s="51">
        <v>0</v>
      </c>
      <c r="E11" s="51">
        <v>0</v>
      </c>
      <c r="F11" s="51">
        <v>0</v>
      </c>
      <c r="G11" s="52">
        <v>0</v>
      </c>
      <c r="H11" s="44">
        <f t="shared" si="0"/>
        <v>0</v>
      </c>
      <c r="I11" s="44">
        <f t="shared" si="1"/>
        <v>0</v>
      </c>
      <c r="J11" s="44">
        <f t="shared" si="2"/>
        <v>0</v>
      </c>
      <c r="K11" s="44">
        <f t="shared" si="3"/>
        <v>0</v>
      </c>
      <c r="L11" s="44">
        <f t="shared" si="4"/>
        <v>0</v>
      </c>
      <c r="M11" s="44">
        <f t="shared" si="5"/>
        <v>0</v>
      </c>
      <c r="N11" s="44">
        <f t="shared" si="6"/>
        <v>0</v>
      </c>
      <c r="O11" s="44">
        <f t="shared" si="7"/>
        <v>0</v>
      </c>
      <c r="P11" s="27"/>
      <c r="Q11" s="27"/>
      <c r="R11" s="32"/>
      <c r="S11" s="27"/>
    </row>
    <row r="12" spans="1:19" ht="16.5" x14ac:dyDescent="0.3">
      <c r="A12" s="5"/>
      <c r="B12" s="55"/>
      <c r="C12" s="56">
        <f>SUM(C8:C11)</f>
        <v>0</v>
      </c>
      <c r="D12" s="30"/>
      <c r="E12" s="30"/>
      <c r="F12" s="57"/>
      <c r="G12" s="44"/>
      <c r="H12" s="44"/>
      <c r="I12" s="44"/>
      <c r="J12" s="29"/>
      <c r="K12" s="44"/>
      <c r="L12" s="29"/>
      <c r="M12" s="44">
        <f>SUM(M8:M11)</f>
        <v>0</v>
      </c>
      <c r="N12" s="44">
        <f>SUM(N8:N11)</f>
        <v>0</v>
      </c>
      <c r="O12" s="44">
        <f>SUM(O8:O11)</f>
        <v>0</v>
      </c>
      <c r="P12" s="27"/>
      <c r="Q12" s="27"/>
      <c r="R12" s="32"/>
      <c r="S12" s="27"/>
    </row>
    <row r="13" spans="1:19" ht="16.5" x14ac:dyDescent="0.3">
      <c r="A13" s="6"/>
      <c r="B13" s="1"/>
      <c r="C13" s="27"/>
      <c r="D13" s="27"/>
      <c r="E13" s="27"/>
      <c r="F13" s="28"/>
      <c r="G13" s="28"/>
      <c r="H13" s="28"/>
      <c r="I13" s="28"/>
      <c r="J13" s="27"/>
      <c r="K13" s="41"/>
      <c r="L13" s="58"/>
      <c r="M13" s="28"/>
      <c r="N13" s="59"/>
      <c r="O13" s="59"/>
      <c r="P13" s="27"/>
      <c r="Q13" s="27"/>
      <c r="R13" s="27"/>
      <c r="S13" s="27"/>
    </row>
    <row r="14" spans="1:19" ht="16.5" x14ac:dyDescent="0.3">
      <c r="A14" s="6"/>
      <c r="B14" s="108" t="s">
        <v>20</v>
      </c>
      <c r="C14" s="108"/>
      <c r="D14" s="27"/>
      <c r="E14" s="27"/>
      <c r="F14" s="28"/>
      <c r="G14" s="28"/>
      <c r="H14" s="28"/>
      <c r="I14" s="28"/>
      <c r="J14" s="27"/>
      <c r="K14" s="41"/>
      <c r="L14" s="58"/>
      <c r="M14" s="109"/>
      <c r="N14" s="59"/>
      <c r="O14" s="59"/>
      <c r="P14" s="27"/>
      <c r="Q14" s="27"/>
      <c r="R14" s="27"/>
      <c r="S14" s="27"/>
    </row>
    <row r="15" spans="1:19" ht="16.5" x14ac:dyDescent="0.3">
      <c r="A15" s="6"/>
      <c r="B15" s="4" t="s">
        <v>19</v>
      </c>
      <c r="C15" s="38">
        <v>0</v>
      </c>
      <c r="D15" s="27"/>
      <c r="E15" s="27"/>
      <c r="F15" s="28"/>
      <c r="G15" s="28"/>
      <c r="H15" s="28"/>
      <c r="I15" s="28"/>
      <c r="J15" s="27"/>
      <c r="K15" s="41"/>
      <c r="L15" s="58"/>
      <c r="M15" s="109"/>
      <c r="N15" s="59"/>
      <c r="O15" s="59"/>
      <c r="P15" s="27"/>
      <c r="Q15" s="27"/>
      <c r="R15" s="27"/>
      <c r="S15" s="27"/>
    </row>
    <row r="16" spans="1:19" ht="16.5" x14ac:dyDescent="0.3">
      <c r="A16" s="6"/>
      <c r="B16" s="5" t="s">
        <v>6</v>
      </c>
      <c r="C16" s="38">
        <v>0</v>
      </c>
      <c r="D16" s="27"/>
      <c r="E16" s="27"/>
      <c r="F16" s="28"/>
      <c r="G16" s="28"/>
      <c r="H16" s="28"/>
      <c r="I16" s="28"/>
      <c r="J16" s="27"/>
      <c r="K16" s="60"/>
      <c r="L16" s="58"/>
      <c r="M16" s="61"/>
      <c r="N16" s="59"/>
      <c r="O16" s="59"/>
      <c r="P16" s="27"/>
      <c r="Q16" s="27"/>
      <c r="R16" s="27"/>
      <c r="S16" s="27"/>
    </row>
    <row r="17" spans="1:20" ht="16.5" x14ac:dyDescent="0.3">
      <c r="A17" s="6"/>
      <c r="B17" s="5" t="s">
        <v>7</v>
      </c>
      <c r="C17" s="44">
        <f>ROUND((C15*C16),0)</f>
        <v>0</v>
      </c>
      <c r="D17" s="27"/>
      <c r="E17" s="27"/>
      <c r="F17" s="28"/>
      <c r="G17" s="28"/>
      <c r="H17" s="28"/>
      <c r="I17" s="28"/>
      <c r="J17" s="27"/>
      <c r="K17" s="62"/>
      <c r="L17" s="58"/>
      <c r="M17" s="61"/>
      <c r="N17" s="59"/>
      <c r="O17" s="59"/>
      <c r="P17" s="27"/>
      <c r="Q17" s="27"/>
      <c r="R17" s="27"/>
      <c r="S17" s="27"/>
    </row>
    <row r="18" spans="1:20" ht="16.5" x14ac:dyDescent="0.3">
      <c r="A18" s="6"/>
      <c r="B18" s="1"/>
      <c r="C18" s="27"/>
      <c r="D18" s="27"/>
      <c r="E18" s="27"/>
      <c r="F18" s="28"/>
      <c r="G18" s="28"/>
      <c r="H18" s="28"/>
      <c r="I18" s="63"/>
      <c r="J18" s="27"/>
      <c r="K18" s="41"/>
      <c r="L18" s="58"/>
      <c r="M18" s="64"/>
      <c r="N18" s="59"/>
      <c r="O18" s="59"/>
      <c r="P18" s="27"/>
      <c r="Q18" s="27"/>
      <c r="R18" s="27"/>
      <c r="S18" s="27"/>
      <c r="T18" s="27"/>
    </row>
    <row r="19" spans="1:20" ht="16.5" x14ac:dyDescent="0.3">
      <c r="A19" s="6"/>
      <c r="B19" s="110" t="s">
        <v>15</v>
      </c>
      <c r="C19" s="111"/>
      <c r="D19" s="27"/>
      <c r="E19" s="27"/>
      <c r="F19" s="28"/>
      <c r="G19" s="28"/>
      <c r="H19" s="28"/>
      <c r="I19" s="65"/>
      <c r="J19" s="27"/>
      <c r="K19" s="41"/>
      <c r="L19" s="58"/>
      <c r="M19" s="28"/>
      <c r="N19" s="59"/>
      <c r="O19" s="45"/>
      <c r="P19" s="27"/>
      <c r="Q19" s="27"/>
      <c r="R19" s="27"/>
      <c r="S19" s="27"/>
      <c r="T19" s="95"/>
    </row>
    <row r="20" spans="1:20" ht="16.5" x14ac:dyDescent="0.3">
      <c r="A20" s="6"/>
      <c r="B20" s="4" t="s">
        <v>11</v>
      </c>
      <c r="C20" s="38">
        <v>1800000</v>
      </c>
      <c r="D20" s="27"/>
      <c r="E20" s="66"/>
      <c r="F20" s="28"/>
      <c r="G20" s="28"/>
      <c r="H20" s="28"/>
      <c r="I20" s="65"/>
      <c r="J20" s="27"/>
      <c r="K20" s="41"/>
      <c r="L20" s="58"/>
      <c r="M20" s="27"/>
      <c r="N20" s="59"/>
      <c r="O20" s="45"/>
      <c r="P20" s="27"/>
      <c r="Q20" s="27"/>
      <c r="R20" s="27"/>
      <c r="S20" s="27"/>
    </row>
    <row r="21" spans="1:20" ht="16.5" x14ac:dyDescent="0.3">
      <c r="A21" s="6"/>
      <c r="B21" s="5" t="s">
        <v>6</v>
      </c>
      <c r="C21" s="38"/>
      <c r="D21" s="41"/>
      <c r="E21" s="45"/>
      <c r="F21" s="28"/>
      <c r="G21" s="28"/>
      <c r="H21" s="28"/>
      <c r="I21" s="65"/>
      <c r="J21" s="27"/>
      <c r="K21" s="28"/>
      <c r="L21" s="27"/>
      <c r="M21" s="3"/>
      <c r="N21" s="67"/>
      <c r="O21" s="28"/>
      <c r="P21" s="27"/>
      <c r="Q21" s="68"/>
      <c r="R21" s="27"/>
      <c r="S21" s="27"/>
    </row>
    <row r="22" spans="1:20" ht="16.5" x14ac:dyDescent="0.3">
      <c r="A22" s="6"/>
      <c r="B22" s="5" t="s">
        <v>7</v>
      </c>
      <c r="C22" s="44">
        <f>ROUND((C20*C21),0)</f>
        <v>0</v>
      </c>
      <c r="D22" s="69"/>
      <c r="E22" s="69"/>
      <c r="F22" s="70"/>
      <c r="H22" s="71"/>
      <c r="I22" s="72"/>
      <c r="J22" s="71"/>
      <c r="K22" s="71"/>
      <c r="L22" s="73"/>
      <c r="M22" s="74"/>
      <c r="O22" s="28"/>
      <c r="P22" s="27"/>
      <c r="Q22" s="68"/>
      <c r="R22" s="27"/>
      <c r="S22" s="27"/>
    </row>
    <row r="23" spans="1:20" ht="16.5" x14ac:dyDescent="0.3">
      <c r="A23" s="6"/>
      <c r="B23" s="6"/>
      <c r="C23" s="27"/>
      <c r="D23" s="69"/>
      <c r="E23" s="69"/>
      <c r="F23" s="75"/>
      <c r="G23" s="76"/>
      <c r="H23" s="76"/>
      <c r="I23" s="76"/>
      <c r="J23" s="77"/>
      <c r="K23" s="77"/>
      <c r="L23" s="73"/>
      <c r="M23" s="74"/>
      <c r="O23" s="28"/>
      <c r="P23" s="27"/>
      <c r="Q23" s="68"/>
      <c r="R23" s="27"/>
      <c r="S23" s="27"/>
    </row>
    <row r="24" spans="1:20" ht="16.5" x14ac:dyDescent="0.3">
      <c r="A24" s="6"/>
      <c r="B24" s="1" t="s">
        <v>27</v>
      </c>
      <c r="C24" s="69" t="s">
        <v>52</v>
      </c>
      <c r="D24" s="69"/>
      <c r="E24" s="69"/>
      <c r="F24" s="75"/>
      <c r="G24" s="76"/>
      <c r="H24" s="76"/>
      <c r="I24" s="76"/>
      <c r="J24" s="77"/>
      <c r="K24" s="77"/>
      <c r="L24" s="73"/>
      <c r="M24" s="74"/>
      <c r="N24" s="78"/>
      <c r="O24" s="79"/>
      <c r="Q24" s="68"/>
      <c r="R24" s="27"/>
      <c r="S24" s="27"/>
    </row>
    <row r="25" spans="1:20" ht="16.5" x14ac:dyDescent="0.3">
      <c r="A25" s="6"/>
      <c r="B25" s="1" t="s">
        <v>13</v>
      </c>
      <c r="C25" s="33">
        <f>C4</f>
        <v>20333500</v>
      </c>
      <c r="D25" s="33"/>
      <c r="E25" s="41"/>
      <c r="F25" s="75"/>
      <c r="G25" s="76"/>
      <c r="H25" s="76"/>
      <c r="I25" s="76"/>
      <c r="J25" s="77"/>
      <c r="K25" s="77"/>
      <c r="L25" s="73"/>
      <c r="M25" s="74"/>
      <c r="N25" s="78"/>
      <c r="O25" s="79"/>
      <c r="Q25" s="27"/>
      <c r="R25" s="27"/>
      <c r="S25" s="27"/>
    </row>
    <row r="26" spans="1:20" ht="16.5" x14ac:dyDescent="0.3">
      <c r="A26" s="6"/>
      <c r="B26" s="1" t="s">
        <v>14</v>
      </c>
      <c r="C26" s="33">
        <f>N12</f>
        <v>0</v>
      </c>
      <c r="D26" s="33"/>
      <c r="E26" s="41"/>
      <c r="F26" s="75"/>
      <c r="G26" s="32"/>
      <c r="H26" s="76"/>
      <c r="I26" s="76"/>
      <c r="J26" s="77"/>
      <c r="K26" s="77"/>
      <c r="L26" s="73"/>
      <c r="M26" s="74"/>
      <c r="N26" s="78"/>
      <c r="O26" s="79"/>
      <c r="Q26" s="27"/>
      <c r="R26" s="27"/>
      <c r="S26" s="27"/>
    </row>
    <row r="27" spans="1:20" ht="33" x14ac:dyDescent="0.3">
      <c r="A27" s="6"/>
      <c r="B27" s="1" t="s">
        <v>21</v>
      </c>
      <c r="C27" s="33">
        <f>C17</f>
        <v>0</v>
      </c>
      <c r="D27" s="33"/>
      <c r="E27" s="41"/>
      <c r="F27" s="71"/>
      <c r="G27" s="80"/>
      <c r="H27" s="80"/>
      <c r="I27" s="80"/>
      <c r="J27" s="81"/>
      <c r="K27" s="82"/>
      <c r="L27" s="83"/>
      <c r="M27" s="83"/>
      <c r="N27" s="65"/>
      <c r="O27" s="67"/>
      <c r="Q27" s="27"/>
      <c r="R27" s="27"/>
      <c r="S27" s="27"/>
    </row>
    <row r="28" spans="1:20" ht="33" x14ac:dyDescent="0.3">
      <c r="A28" s="27"/>
      <c r="B28" s="1" t="s">
        <v>12</v>
      </c>
      <c r="C28" s="33">
        <f>C22</f>
        <v>0</v>
      </c>
      <c r="D28" s="33"/>
      <c r="E28" s="41"/>
      <c r="F28" s="41"/>
      <c r="G28" s="84"/>
      <c r="H28" s="37"/>
      <c r="I28" s="37"/>
      <c r="J28" s="27"/>
      <c r="K28" s="28"/>
      <c r="L28" s="37"/>
      <c r="M28" s="67"/>
      <c r="N28" s="85"/>
      <c r="O28" s="45"/>
      <c r="P28" s="27"/>
      <c r="Q28" s="27"/>
      <c r="R28" s="27"/>
      <c r="S28" s="27"/>
    </row>
    <row r="29" spans="1:20" ht="16.5" x14ac:dyDescent="0.3">
      <c r="A29" s="27"/>
      <c r="B29" s="3" t="s">
        <v>8</v>
      </c>
      <c r="C29" s="86">
        <f>C25+C26+C27+C28</f>
        <v>20333500</v>
      </c>
      <c r="D29" s="32"/>
      <c r="E29" s="27"/>
      <c r="F29" s="41"/>
      <c r="G29" s="41"/>
      <c r="H29" s="37"/>
      <c r="I29" s="37"/>
      <c r="J29" s="27"/>
      <c r="K29" s="28"/>
      <c r="L29" s="37"/>
      <c r="M29" s="28"/>
      <c r="N29" s="28"/>
      <c r="O29" s="28"/>
      <c r="P29" s="45"/>
      <c r="Q29" s="27"/>
      <c r="R29" s="27"/>
      <c r="S29" s="27"/>
    </row>
    <row r="30" spans="1:20" ht="16.5" x14ac:dyDescent="0.3">
      <c r="A30" s="27"/>
      <c r="B30" s="3" t="s">
        <v>9</v>
      </c>
      <c r="C30" s="86">
        <f>MROUND(C29*90%,1)</f>
        <v>18300150</v>
      </c>
      <c r="D30" s="86"/>
      <c r="E30" s="27"/>
      <c r="F30" s="41"/>
      <c r="G30" s="41"/>
      <c r="H30" s="96"/>
      <c r="I30" s="59"/>
      <c r="J30" s="45"/>
      <c r="K30" s="59"/>
      <c r="L30" s="37"/>
      <c r="M30" s="41"/>
      <c r="N30" s="28"/>
      <c r="O30" s="87"/>
      <c r="P30" s="84"/>
      <c r="Q30" s="27"/>
      <c r="R30" s="27"/>
      <c r="S30" s="27"/>
    </row>
    <row r="31" spans="1:20" ht="16.5" x14ac:dyDescent="0.3">
      <c r="A31" s="27"/>
      <c r="B31" s="3" t="s">
        <v>10</v>
      </c>
      <c r="C31" s="86">
        <f>MROUND(C29*80%,1)</f>
        <v>16266800</v>
      </c>
      <c r="D31" s="86"/>
      <c r="E31" s="27"/>
      <c r="F31" s="58"/>
      <c r="G31" s="28"/>
      <c r="H31" s="45"/>
      <c r="I31" s="87"/>
      <c r="J31" s="97"/>
      <c r="K31" s="97"/>
      <c r="L31" s="27"/>
      <c r="M31" s="28"/>
      <c r="N31" s="28"/>
      <c r="O31" s="87"/>
      <c r="P31" s="87"/>
      <c r="Q31" s="27"/>
      <c r="R31" s="27"/>
      <c r="S31" s="27"/>
    </row>
    <row r="32" spans="1:20" ht="16.5" x14ac:dyDescent="0.3">
      <c r="A32" s="27"/>
      <c r="B32" s="3" t="s">
        <v>24</v>
      </c>
      <c r="C32" s="86">
        <f>O12</f>
        <v>0</v>
      </c>
      <c r="D32" s="32"/>
      <c r="E32" s="27"/>
      <c r="F32" s="58"/>
      <c r="G32" s="28"/>
      <c r="H32" s="87"/>
      <c r="I32" s="98"/>
      <c r="J32" s="97"/>
      <c r="K32" s="88"/>
      <c r="L32" s="27"/>
      <c r="M32" s="41"/>
      <c r="N32" s="84"/>
      <c r="O32" s="87"/>
      <c r="P32" s="87"/>
      <c r="Q32" s="27"/>
      <c r="R32" s="27"/>
      <c r="S32" s="27"/>
    </row>
    <row r="33" spans="1:19" ht="16.5" x14ac:dyDescent="0.3">
      <c r="A33" s="27"/>
      <c r="B33" s="1"/>
      <c r="C33" s="27"/>
      <c r="D33" s="27"/>
      <c r="E33" s="27"/>
      <c r="F33" s="58"/>
      <c r="G33" s="28"/>
      <c r="H33" s="89"/>
      <c r="I33" s="99"/>
      <c r="J33" s="92"/>
      <c r="K33" s="88"/>
      <c r="L33" s="27"/>
      <c r="M33" s="28"/>
      <c r="N33" s="41"/>
      <c r="O33" s="87"/>
      <c r="P33" s="87"/>
      <c r="Q33" s="28"/>
      <c r="R33" s="27"/>
      <c r="S33" s="27"/>
    </row>
    <row r="34" spans="1:19" ht="16.5" x14ac:dyDescent="0.3">
      <c r="A34" s="27"/>
      <c r="B34" s="1"/>
      <c r="C34" s="27"/>
      <c r="D34" s="27"/>
      <c r="E34" s="27"/>
      <c r="G34" s="28"/>
      <c r="H34" s="89"/>
      <c r="I34" s="89"/>
      <c r="J34" s="79"/>
      <c r="K34" s="90"/>
      <c r="L34" s="27"/>
      <c r="M34" s="41"/>
      <c r="N34" s="41"/>
      <c r="O34" s="87"/>
      <c r="P34" s="84"/>
      <c r="Q34" s="27"/>
      <c r="R34" s="27"/>
      <c r="S34" s="27"/>
    </row>
    <row r="35" spans="1:19" ht="16.5" x14ac:dyDescent="0.3">
      <c r="A35" s="27"/>
      <c r="B35" s="1"/>
      <c r="C35" s="27"/>
      <c r="D35" s="27"/>
      <c r="E35" s="27"/>
      <c r="F35" s="15"/>
      <c r="G35" s="91"/>
      <c r="H35" s="19"/>
      <c r="I35" s="89"/>
      <c r="J35" s="79"/>
      <c r="K35" s="28"/>
      <c r="L35" s="27"/>
      <c r="M35" s="28"/>
      <c r="N35" s="28"/>
      <c r="O35" s="92"/>
      <c r="P35" s="27"/>
      <c r="Q35" s="27"/>
      <c r="R35" s="27"/>
      <c r="S35" s="27"/>
    </row>
    <row r="36" spans="1:19" ht="16.5" x14ac:dyDescent="0.3">
      <c r="A36" s="27"/>
      <c r="B36" s="1"/>
      <c r="C36" s="27"/>
      <c r="D36" s="27"/>
      <c r="E36" s="27" t="s">
        <v>64</v>
      </c>
      <c r="F36" s="93"/>
      <c r="G36" s="91"/>
      <c r="H36" s="19"/>
      <c r="I36" s="89"/>
      <c r="J36" s="79"/>
      <c r="K36" s="28"/>
      <c r="L36" s="27"/>
      <c r="M36" s="28"/>
      <c r="N36" s="28"/>
      <c r="O36" s="92"/>
      <c r="P36" s="27"/>
      <c r="Q36" s="27"/>
      <c r="R36" s="27"/>
      <c r="S36" s="27"/>
    </row>
    <row r="37" spans="1:19" ht="16.5" x14ac:dyDescent="0.3">
      <c r="A37" s="27"/>
      <c r="B37" s="1"/>
      <c r="C37" s="27"/>
      <c r="D37" s="27"/>
      <c r="E37" s="27" t="s">
        <v>62</v>
      </c>
      <c r="F37" s="105" t="s">
        <v>63</v>
      </c>
      <c r="G37" s="91"/>
      <c r="H37" s="89"/>
      <c r="I37" s="89"/>
      <c r="J37" s="79"/>
      <c r="K37" s="28"/>
      <c r="L37" s="94"/>
      <c r="M37" s="28"/>
      <c r="N37" s="28"/>
      <c r="O37" s="92"/>
      <c r="P37" s="27"/>
      <c r="Q37" s="27"/>
      <c r="R37" s="27"/>
      <c r="S37" s="27"/>
    </row>
    <row r="38" spans="1:19" ht="33" x14ac:dyDescent="0.3">
      <c r="A38" s="27"/>
      <c r="B38" s="1" t="s">
        <v>56</v>
      </c>
      <c r="C38" s="104">
        <v>41038</v>
      </c>
      <c r="D38" s="27"/>
      <c r="E38" s="27" t="s">
        <v>58</v>
      </c>
      <c r="F38" s="105">
        <v>13</v>
      </c>
      <c r="G38" s="91" t="s">
        <v>76</v>
      </c>
      <c r="H38" s="89"/>
      <c r="I38" s="89"/>
      <c r="J38" s="79"/>
      <c r="K38" s="28"/>
      <c r="L38" s="94"/>
      <c r="M38" s="28"/>
      <c r="N38" s="28"/>
      <c r="O38" s="92"/>
      <c r="P38" s="27"/>
      <c r="Q38" s="27"/>
      <c r="R38" s="27"/>
      <c r="S38" s="27"/>
    </row>
    <row r="39" spans="1:19" ht="49.5" x14ac:dyDescent="0.3">
      <c r="A39" s="27"/>
      <c r="B39" s="1" t="s">
        <v>55</v>
      </c>
      <c r="C39" s="58" t="s">
        <v>74</v>
      </c>
      <c r="D39" s="27"/>
      <c r="E39" s="27" t="s">
        <v>57</v>
      </c>
      <c r="F39" s="107" t="s">
        <v>69</v>
      </c>
      <c r="G39" s="67"/>
      <c r="H39" s="89"/>
      <c r="I39" s="89"/>
      <c r="J39" s="85"/>
      <c r="K39" s="28"/>
      <c r="L39" s="94"/>
      <c r="M39" s="28"/>
      <c r="N39" s="28"/>
      <c r="O39" s="92"/>
      <c r="P39" s="27"/>
      <c r="Q39" s="27"/>
      <c r="R39" s="27"/>
      <c r="S39" s="27"/>
    </row>
    <row r="40" spans="1:19" x14ac:dyDescent="0.25">
      <c r="E40" t="s">
        <v>59</v>
      </c>
      <c r="F40" s="106" t="s">
        <v>60</v>
      </c>
    </row>
    <row r="41" spans="1:19" ht="16.5" x14ac:dyDescent="0.3">
      <c r="E41" s="27" t="s">
        <v>61</v>
      </c>
      <c r="F41" s="106" t="s">
        <v>72</v>
      </c>
    </row>
    <row r="43" spans="1:19" ht="16.5" x14ac:dyDescent="0.3">
      <c r="E43" s="27" t="s">
        <v>65</v>
      </c>
      <c r="F43" t="s">
        <v>66</v>
      </c>
    </row>
    <row r="44" spans="1:19" x14ac:dyDescent="0.25">
      <c r="E44" t="s">
        <v>67</v>
      </c>
      <c r="F44" t="s">
        <v>68</v>
      </c>
    </row>
    <row r="46" spans="1:19" x14ac:dyDescent="0.25">
      <c r="E46" t="s">
        <v>77</v>
      </c>
    </row>
    <row r="47" spans="1:19" x14ac:dyDescent="0.25">
      <c r="E47" t="s">
        <v>70</v>
      </c>
      <c r="F47" t="s">
        <v>78</v>
      </c>
      <c r="G47" t="s">
        <v>75</v>
      </c>
    </row>
    <row r="48" spans="1:19" x14ac:dyDescent="0.25">
      <c r="O48" s="103"/>
    </row>
    <row r="49" spans="4:5" x14ac:dyDescent="0.25">
      <c r="E49" t="s">
        <v>71</v>
      </c>
    </row>
    <row r="57" spans="4:5" x14ac:dyDescent="0.25">
      <c r="D57" s="95"/>
    </row>
    <row r="71" spans="10:10" x14ac:dyDescent="0.25">
      <c r="J71" s="95"/>
    </row>
    <row r="88" spans="3:6" x14ac:dyDescent="0.25">
      <c r="C88" s="100"/>
      <c r="D88" s="100"/>
      <c r="E88" s="100"/>
      <c r="F88" s="100"/>
    </row>
    <row r="89" spans="3:6" x14ac:dyDescent="0.25">
      <c r="C89" s="101"/>
      <c r="D89" s="101"/>
      <c r="E89" s="101"/>
      <c r="F89" s="101"/>
    </row>
    <row r="90" spans="3:6" x14ac:dyDescent="0.25">
      <c r="C90" s="101"/>
      <c r="D90" s="101"/>
      <c r="E90" s="102"/>
      <c r="F90" s="102"/>
    </row>
    <row r="91" spans="3:6" x14ac:dyDescent="0.25">
      <c r="C91" s="101"/>
      <c r="D91" s="101"/>
      <c r="E91" s="101"/>
      <c r="F91" s="101"/>
    </row>
    <row r="92" spans="3:6" x14ac:dyDescent="0.25">
      <c r="C92" s="101"/>
      <c r="D92" s="101"/>
      <c r="E92" s="101"/>
      <c r="F92" s="101"/>
    </row>
  </sheetData>
  <mergeCells count="3">
    <mergeCell ref="B14:C14"/>
    <mergeCell ref="M14:M15"/>
    <mergeCell ref="B19:C1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700B5-91B6-48EB-B38B-CC1096B4396E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0B99-9A86-4C9B-BEF9-2AC9C5791EE6}">
  <dimension ref="A1"/>
  <sheetViews>
    <sheetView workbookViewId="0">
      <selection activeCell="P18" sqref="P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ADF6-A995-4BD3-AB2C-C18A2368291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"/>
  <sheetViews>
    <sheetView topLeftCell="C13" workbookViewId="0">
      <selection activeCell="E5" sqref="E5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31" ht="120" x14ac:dyDescent="0.25">
      <c r="A1" s="8" t="str">
        <f>M1</f>
        <v>Date</v>
      </c>
      <c r="B1" s="8" t="s">
        <v>36</v>
      </c>
      <c r="C1" s="8" t="s">
        <v>7</v>
      </c>
      <c r="D1" s="8" t="s">
        <v>37</v>
      </c>
      <c r="E1" s="8" t="s">
        <v>38</v>
      </c>
      <c r="F1" s="8" t="str">
        <f t="shared" ref="F1:K16" si="0">V1</f>
        <v>Construction Area</v>
      </c>
      <c r="G1" s="8" t="str">
        <f t="shared" si="0"/>
        <v>Cost of Construction</v>
      </c>
      <c r="H1" s="8" t="str">
        <f t="shared" si="0"/>
        <v>Construction value</v>
      </c>
      <c r="I1" s="8" t="str">
        <f t="shared" si="0"/>
        <v>Land Value (Including Land development)</v>
      </c>
      <c r="J1" s="8" t="str">
        <f t="shared" si="0"/>
        <v>Land Rate (Including Development) per Sq. M.</v>
      </c>
      <c r="K1" s="8" t="str">
        <f t="shared" si="0"/>
        <v>Land Rate (Including Development) per Sq. Yard.</v>
      </c>
      <c r="L1" s="9" t="s">
        <v>23</v>
      </c>
      <c r="M1" s="9" t="s">
        <v>39</v>
      </c>
      <c r="N1" s="9" t="s">
        <v>40</v>
      </c>
      <c r="O1" s="9" t="s">
        <v>41</v>
      </c>
      <c r="P1" s="9" t="s">
        <v>42</v>
      </c>
      <c r="Q1" s="9" t="s">
        <v>43</v>
      </c>
      <c r="R1" s="9" t="s">
        <v>44</v>
      </c>
      <c r="S1" s="9" t="s">
        <v>45</v>
      </c>
      <c r="T1" s="9" t="s">
        <v>7</v>
      </c>
      <c r="U1" s="9" t="s">
        <v>6</v>
      </c>
      <c r="V1" s="10" t="s">
        <v>46</v>
      </c>
      <c r="W1" s="10" t="s">
        <v>47</v>
      </c>
      <c r="X1" s="9" t="s">
        <v>48</v>
      </c>
      <c r="Y1" s="9" t="s">
        <v>49</v>
      </c>
      <c r="Z1" s="9" t="s">
        <v>50</v>
      </c>
      <c r="AA1" s="9" t="s">
        <v>51</v>
      </c>
    </row>
    <row r="2" spans="1:31" x14ac:dyDescent="0.25">
      <c r="A2" s="8">
        <f t="shared" ref="A2:A18" si="1">M2</f>
        <v>0</v>
      </c>
      <c r="B2" s="11">
        <f t="shared" ref="B2:D17" si="2">S2</f>
        <v>174.19175027870682</v>
      </c>
      <c r="C2" s="11">
        <f t="shared" si="2"/>
        <v>13600000</v>
      </c>
      <c r="D2" s="11">
        <f t="shared" si="2"/>
        <v>78075</v>
      </c>
      <c r="E2" s="24">
        <f t="shared" ref="E2:E18" si="3">ROUND((D2/10.764),0)</f>
        <v>7253</v>
      </c>
      <c r="F2" s="25">
        <f t="shared" si="0"/>
        <v>0</v>
      </c>
      <c r="G2" s="25">
        <f t="shared" si="0"/>
        <v>0</v>
      </c>
      <c r="H2" s="25">
        <f t="shared" si="0"/>
        <v>0</v>
      </c>
      <c r="I2" s="25">
        <f t="shared" si="0"/>
        <v>13600000</v>
      </c>
      <c r="J2" s="25">
        <f t="shared" si="0"/>
        <v>78074.87999999999</v>
      </c>
      <c r="K2" s="25" t="e">
        <f t="shared" si="0"/>
        <v>#DIV/0!</v>
      </c>
      <c r="L2" s="26"/>
      <c r="M2" s="26"/>
      <c r="N2" s="26">
        <v>0</v>
      </c>
      <c r="O2" s="26">
        <f t="shared" ref="O2:O18" si="4">N2*2.47107605477881</f>
        <v>0</v>
      </c>
      <c r="P2" s="26">
        <f t="shared" ref="P2:P18" si="5">O2*40.0001976870614</f>
        <v>0</v>
      </c>
      <c r="Q2" s="26">
        <f t="shared" ref="Q2:Q18" si="6">P2*121.0167464</f>
        <v>0</v>
      </c>
      <c r="R2" s="26">
        <v>1875</v>
      </c>
      <c r="S2" s="26">
        <f t="shared" ref="S2" si="7">R2/10.764</f>
        <v>174.19175027870682</v>
      </c>
      <c r="T2" s="26">
        <v>13600000</v>
      </c>
      <c r="U2" s="26">
        <f t="shared" ref="U2:U18" si="8">ROUND((T2/S2),0)</f>
        <v>78075</v>
      </c>
      <c r="V2" s="11">
        <v>0</v>
      </c>
      <c r="W2" s="12">
        <v>0</v>
      </c>
      <c r="X2" s="12">
        <f t="shared" ref="X2:X18" si="9">V2*W2</f>
        <v>0</v>
      </c>
      <c r="Y2" s="12">
        <f t="shared" ref="Y2:Y18" si="10">T2-X2</f>
        <v>13600000</v>
      </c>
      <c r="Z2" s="12">
        <f t="shared" ref="Z2:Z18" si="11">Y2/S2</f>
        <v>78074.87999999999</v>
      </c>
      <c r="AA2" s="12" t="e">
        <f t="shared" ref="AA2:AA18" si="12">Y2/Q2</f>
        <v>#DIV/0!</v>
      </c>
      <c r="AB2" s="20"/>
    </row>
    <row r="3" spans="1:31" ht="16.5" x14ac:dyDescent="0.3">
      <c r="A3" s="8">
        <f t="shared" si="1"/>
        <v>0</v>
      </c>
      <c r="B3" s="11">
        <f t="shared" si="2"/>
        <v>95.039018952062435</v>
      </c>
      <c r="C3" s="11">
        <f t="shared" si="2"/>
        <v>5500000</v>
      </c>
      <c r="D3" s="11">
        <f t="shared" si="2"/>
        <v>57871</v>
      </c>
      <c r="E3" s="24">
        <f t="shared" si="3"/>
        <v>5376</v>
      </c>
      <c r="F3" s="25">
        <f t="shared" si="0"/>
        <v>0</v>
      </c>
      <c r="G3" s="25">
        <f t="shared" si="0"/>
        <v>0</v>
      </c>
      <c r="H3" s="25">
        <f t="shared" si="0"/>
        <v>0</v>
      </c>
      <c r="I3" s="25">
        <f t="shared" si="0"/>
        <v>5500000</v>
      </c>
      <c r="J3" s="25">
        <f t="shared" si="0"/>
        <v>57870.967741935485</v>
      </c>
      <c r="K3" s="25" t="e">
        <f t="shared" si="0"/>
        <v>#DIV/0!</v>
      </c>
      <c r="L3" s="26"/>
      <c r="M3" s="26"/>
      <c r="N3" s="26">
        <v>0</v>
      </c>
      <c r="O3" s="26">
        <f t="shared" si="4"/>
        <v>0</v>
      </c>
      <c r="P3" s="26">
        <f t="shared" si="5"/>
        <v>0</v>
      </c>
      <c r="Q3" s="26">
        <f t="shared" si="6"/>
        <v>0</v>
      </c>
      <c r="R3" s="26">
        <v>1023</v>
      </c>
      <c r="S3" s="26">
        <f t="shared" ref="S3" si="13">R3/10.764</f>
        <v>95.039018952062435</v>
      </c>
      <c r="T3" s="26">
        <v>5500000</v>
      </c>
      <c r="U3" s="26">
        <f t="shared" si="8"/>
        <v>57871</v>
      </c>
      <c r="V3" s="11">
        <v>0</v>
      </c>
      <c r="W3" s="12">
        <v>0</v>
      </c>
      <c r="X3" s="12">
        <f t="shared" si="9"/>
        <v>0</v>
      </c>
      <c r="Y3" s="12">
        <f t="shared" si="10"/>
        <v>5500000</v>
      </c>
      <c r="Z3" s="12">
        <f t="shared" si="11"/>
        <v>57870.967741935485</v>
      </c>
      <c r="AA3" s="12" t="e">
        <f t="shared" si="12"/>
        <v>#DIV/0!</v>
      </c>
      <c r="AB3" s="13"/>
    </row>
    <row r="4" spans="1:31" ht="16.5" x14ac:dyDescent="0.3">
      <c r="A4" s="8">
        <f t="shared" si="1"/>
        <v>0</v>
      </c>
      <c r="B4" s="11">
        <f t="shared" si="2"/>
        <v>160.72092159048682</v>
      </c>
      <c r="C4" s="11">
        <f t="shared" si="2"/>
        <v>9500000</v>
      </c>
      <c r="D4" s="11">
        <f t="shared" si="2"/>
        <v>59109</v>
      </c>
      <c r="E4" s="24">
        <f t="shared" si="3"/>
        <v>5491</v>
      </c>
      <c r="F4" s="25">
        <f t="shared" si="0"/>
        <v>0</v>
      </c>
      <c r="G4" s="25">
        <f t="shared" si="0"/>
        <v>0</v>
      </c>
      <c r="H4" s="25">
        <f t="shared" si="0"/>
        <v>0</v>
      </c>
      <c r="I4" s="25">
        <f t="shared" si="0"/>
        <v>9500000</v>
      </c>
      <c r="J4" s="25">
        <f t="shared" si="0"/>
        <v>59108.670520231208</v>
      </c>
      <c r="K4" s="25" t="e">
        <f t="shared" si="0"/>
        <v>#DIV/0!</v>
      </c>
      <c r="L4" s="26"/>
      <c r="M4" s="26"/>
      <c r="N4" s="26">
        <v>0</v>
      </c>
      <c r="O4" s="26">
        <f t="shared" si="4"/>
        <v>0</v>
      </c>
      <c r="P4" s="26">
        <f t="shared" si="5"/>
        <v>0</v>
      </c>
      <c r="Q4" s="26">
        <f t="shared" si="6"/>
        <v>0</v>
      </c>
      <c r="R4" s="26">
        <v>1730</v>
      </c>
      <c r="S4" s="26">
        <f t="shared" ref="S4" si="14">R4/10.764</f>
        <v>160.72092159048682</v>
      </c>
      <c r="T4" s="26">
        <v>9500000</v>
      </c>
      <c r="U4" s="26">
        <f t="shared" si="8"/>
        <v>59109</v>
      </c>
      <c r="V4" s="11">
        <v>0</v>
      </c>
      <c r="W4" s="12">
        <v>0</v>
      </c>
      <c r="X4" s="12">
        <f t="shared" si="9"/>
        <v>0</v>
      </c>
      <c r="Y4" s="12">
        <f t="shared" si="10"/>
        <v>9500000</v>
      </c>
      <c r="Z4" s="12">
        <f t="shared" si="11"/>
        <v>59108.670520231208</v>
      </c>
      <c r="AA4" s="12" t="e">
        <f t="shared" si="12"/>
        <v>#DIV/0!</v>
      </c>
      <c r="AB4" s="13"/>
    </row>
    <row r="5" spans="1:31" ht="16.5" x14ac:dyDescent="0.3">
      <c r="A5" s="8">
        <f t="shared" si="1"/>
        <v>0</v>
      </c>
      <c r="B5" s="11">
        <f t="shared" si="2"/>
        <v>371.60906726124119</v>
      </c>
      <c r="C5" s="11">
        <f t="shared" si="2"/>
        <v>18000000</v>
      </c>
      <c r="D5" s="11">
        <f t="shared" si="2"/>
        <v>48438</v>
      </c>
      <c r="E5" s="21">
        <f t="shared" si="3"/>
        <v>4500</v>
      </c>
      <c r="F5" s="25">
        <f t="shared" si="0"/>
        <v>0</v>
      </c>
      <c r="G5" s="25">
        <f t="shared" si="0"/>
        <v>0</v>
      </c>
      <c r="H5" s="25">
        <f t="shared" si="0"/>
        <v>0</v>
      </c>
      <c r="I5" s="25">
        <f t="shared" si="0"/>
        <v>18000000</v>
      </c>
      <c r="J5" s="25">
        <f t="shared" si="0"/>
        <v>48438</v>
      </c>
      <c r="K5" s="25" t="e">
        <f t="shared" si="0"/>
        <v>#DIV/0!</v>
      </c>
      <c r="L5" s="26"/>
      <c r="M5" s="26"/>
      <c r="N5" s="26">
        <v>0</v>
      </c>
      <c r="O5" s="26">
        <f t="shared" si="4"/>
        <v>0</v>
      </c>
      <c r="P5" s="26">
        <f t="shared" si="5"/>
        <v>0</v>
      </c>
      <c r="Q5" s="26">
        <f t="shared" si="6"/>
        <v>0</v>
      </c>
      <c r="R5" s="26">
        <v>4000</v>
      </c>
      <c r="S5" s="26">
        <f t="shared" ref="S5" si="15">R5/10.764</f>
        <v>371.60906726124119</v>
      </c>
      <c r="T5" s="26">
        <v>18000000</v>
      </c>
      <c r="U5" s="26">
        <f t="shared" si="8"/>
        <v>48438</v>
      </c>
      <c r="V5" s="11">
        <v>0</v>
      </c>
      <c r="W5" s="12">
        <v>0</v>
      </c>
      <c r="X5" s="12">
        <f t="shared" si="9"/>
        <v>0</v>
      </c>
      <c r="Y5" s="12">
        <f t="shared" si="10"/>
        <v>18000000</v>
      </c>
      <c r="Z5" s="12">
        <f t="shared" si="11"/>
        <v>48438</v>
      </c>
      <c r="AA5" s="12" t="e">
        <f t="shared" si="12"/>
        <v>#DIV/0!</v>
      </c>
      <c r="AB5" s="13" t="s">
        <v>73</v>
      </c>
    </row>
    <row r="6" spans="1:31" ht="16.5" x14ac:dyDescent="0.3">
      <c r="A6" s="8">
        <f t="shared" si="1"/>
        <v>0</v>
      </c>
      <c r="B6" s="11">
        <f t="shared" si="2"/>
        <v>160.44221479004088</v>
      </c>
      <c r="C6" s="11">
        <f t="shared" si="2"/>
        <v>9500000</v>
      </c>
      <c r="D6" s="11">
        <f t="shared" si="2"/>
        <v>59211</v>
      </c>
      <c r="E6" s="24">
        <f t="shared" si="3"/>
        <v>5501</v>
      </c>
      <c r="F6" s="25">
        <f t="shared" si="0"/>
        <v>0</v>
      </c>
      <c r="G6" s="25">
        <f t="shared" si="0"/>
        <v>0</v>
      </c>
      <c r="H6" s="25">
        <f t="shared" si="0"/>
        <v>0</v>
      </c>
      <c r="I6" s="25">
        <f t="shared" si="0"/>
        <v>9500000</v>
      </c>
      <c r="J6" s="25">
        <f t="shared" si="0"/>
        <v>59211.349160393744</v>
      </c>
      <c r="K6" s="25" t="e">
        <f t="shared" si="0"/>
        <v>#DIV/0!</v>
      </c>
      <c r="L6" s="26"/>
      <c r="M6" s="26"/>
      <c r="N6" s="26">
        <v>0</v>
      </c>
      <c r="O6" s="26">
        <f t="shared" si="4"/>
        <v>0</v>
      </c>
      <c r="P6" s="26">
        <f t="shared" si="5"/>
        <v>0</v>
      </c>
      <c r="Q6" s="26">
        <f t="shared" si="6"/>
        <v>0</v>
      </c>
      <c r="R6" s="26">
        <v>1727</v>
      </c>
      <c r="S6" s="26">
        <f t="shared" ref="S6" si="16">R6/10.764</f>
        <v>160.44221479004088</v>
      </c>
      <c r="T6" s="26">
        <v>9500000</v>
      </c>
      <c r="U6" s="26">
        <f t="shared" si="8"/>
        <v>59211</v>
      </c>
      <c r="V6" s="11">
        <v>0</v>
      </c>
      <c r="W6" s="12">
        <v>0</v>
      </c>
      <c r="X6" s="12">
        <f t="shared" si="9"/>
        <v>0</v>
      </c>
      <c r="Y6" s="12">
        <f t="shared" si="10"/>
        <v>9500000</v>
      </c>
      <c r="Z6" s="12">
        <f t="shared" si="11"/>
        <v>59211.349160393744</v>
      </c>
      <c r="AA6" s="12" t="e">
        <f t="shared" si="12"/>
        <v>#DIV/0!</v>
      </c>
      <c r="AB6" s="13"/>
    </row>
    <row r="7" spans="1:31" ht="16.5" x14ac:dyDescent="0.3">
      <c r="A7" s="8">
        <f t="shared" si="1"/>
        <v>0</v>
      </c>
      <c r="B7" s="11">
        <f t="shared" si="2"/>
        <v>153.19583797844669</v>
      </c>
      <c r="C7" s="11">
        <f t="shared" si="2"/>
        <v>8500000</v>
      </c>
      <c r="D7" s="11">
        <f t="shared" si="2"/>
        <v>55485</v>
      </c>
      <c r="E7" s="24">
        <f t="shared" si="3"/>
        <v>5155</v>
      </c>
      <c r="F7" s="25">
        <f t="shared" si="0"/>
        <v>0</v>
      </c>
      <c r="G7" s="25">
        <f t="shared" si="0"/>
        <v>0</v>
      </c>
      <c r="H7" s="25">
        <f t="shared" si="0"/>
        <v>0</v>
      </c>
      <c r="I7" s="25">
        <f t="shared" si="0"/>
        <v>8500000</v>
      </c>
      <c r="J7" s="25">
        <f t="shared" si="0"/>
        <v>55484.536082474224</v>
      </c>
      <c r="K7" s="25" t="e">
        <f t="shared" si="0"/>
        <v>#DIV/0!</v>
      </c>
      <c r="L7" s="26"/>
      <c r="M7" s="26"/>
      <c r="N7" s="26">
        <v>0</v>
      </c>
      <c r="O7" s="26">
        <f t="shared" si="4"/>
        <v>0</v>
      </c>
      <c r="P7" s="26">
        <f t="shared" si="5"/>
        <v>0</v>
      </c>
      <c r="Q7" s="26">
        <f t="shared" si="6"/>
        <v>0</v>
      </c>
      <c r="R7" s="26">
        <v>1649</v>
      </c>
      <c r="S7" s="26">
        <f t="shared" ref="S7" si="17">R7/10.764</f>
        <v>153.19583797844669</v>
      </c>
      <c r="T7" s="26">
        <v>8500000</v>
      </c>
      <c r="U7" s="26">
        <f t="shared" si="8"/>
        <v>55485</v>
      </c>
      <c r="V7" s="11">
        <v>0</v>
      </c>
      <c r="W7" s="12">
        <v>0</v>
      </c>
      <c r="X7" s="12">
        <f t="shared" si="9"/>
        <v>0</v>
      </c>
      <c r="Y7" s="12">
        <f t="shared" si="10"/>
        <v>8500000</v>
      </c>
      <c r="Z7" s="12">
        <f t="shared" si="11"/>
        <v>55484.536082474224</v>
      </c>
      <c r="AA7" s="12" t="e">
        <f t="shared" si="12"/>
        <v>#DIV/0!</v>
      </c>
      <c r="AB7" s="13"/>
    </row>
    <row r="8" spans="1:31" x14ac:dyDescent="0.25">
      <c r="A8" s="8">
        <f t="shared" si="1"/>
        <v>0</v>
      </c>
      <c r="B8" s="11">
        <f t="shared" si="2"/>
        <v>167.22408026755855</v>
      </c>
      <c r="C8" s="11">
        <f t="shared" si="2"/>
        <v>8500000</v>
      </c>
      <c r="D8" s="11">
        <f t="shared" si="2"/>
        <v>50830</v>
      </c>
      <c r="E8" s="21">
        <f t="shared" si="3"/>
        <v>4722</v>
      </c>
      <c r="F8" s="25">
        <f t="shared" si="0"/>
        <v>0</v>
      </c>
      <c r="G8" s="25">
        <f t="shared" si="0"/>
        <v>0</v>
      </c>
      <c r="H8" s="25">
        <f t="shared" si="0"/>
        <v>0</v>
      </c>
      <c r="I8" s="25">
        <f t="shared" si="0"/>
        <v>8500000</v>
      </c>
      <c r="J8" s="25">
        <f t="shared" si="0"/>
        <v>50829.999999999993</v>
      </c>
      <c r="K8" s="25" t="e">
        <f t="shared" si="0"/>
        <v>#DIV/0!</v>
      </c>
      <c r="L8" s="26"/>
      <c r="M8" s="26"/>
      <c r="N8" s="26">
        <v>0</v>
      </c>
      <c r="O8" s="26">
        <f t="shared" si="4"/>
        <v>0</v>
      </c>
      <c r="P8" s="26">
        <f t="shared" si="5"/>
        <v>0</v>
      </c>
      <c r="Q8" s="26">
        <f t="shared" si="6"/>
        <v>0</v>
      </c>
      <c r="R8" s="26">
        <v>1800</v>
      </c>
      <c r="S8" s="26">
        <f t="shared" ref="S8" si="18">R8/10.764</f>
        <v>167.22408026755855</v>
      </c>
      <c r="T8" s="26">
        <v>8500000</v>
      </c>
      <c r="U8" s="26">
        <f t="shared" si="8"/>
        <v>50830</v>
      </c>
      <c r="V8" s="11">
        <v>0</v>
      </c>
      <c r="W8" s="12">
        <v>0</v>
      </c>
      <c r="X8" s="12">
        <f t="shared" si="9"/>
        <v>0</v>
      </c>
      <c r="Y8" s="12">
        <f t="shared" si="10"/>
        <v>8500000</v>
      </c>
      <c r="Z8" s="12">
        <f t="shared" si="11"/>
        <v>50829.999999999993</v>
      </c>
      <c r="AA8" s="12" t="e">
        <f t="shared" si="12"/>
        <v>#DIV/0!</v>
      </c>
      <c r="AB8" s="14" t="s">
        <v>73</v>
      </c>
    </row>
    <row r="9" spans="1:31" x14ac:dyDescent="0.25">
      <c r="A9" s="8">
        <f t="shared" si="1"/>
        <v>0</v>
      </c>
      <c r="B9" s="11">
        <f t="shared" si="2"/>
        <v>167.22408026755855</v>
      </c>
      <c r="C9" s="11">
        <f t="shared" si="2"/>
        <v>7500000</v>
      </c>
      <c r="D9" s="11">
        <f t="shared" si="2"/>
        <v>44850</v>
      </c>
      <c r="E9" s="21">
        <f t="shared" si="3"/>
        <v>4167</v>
      </c>
      <c r="F9" s="25">
        <f t="shared" si="0"/>
        <v>0</v>
      </c>
      <c r="G9" s="25">
        <f t="shared" si="0"/>
        <v>0</v>
      </c>
      <c r="H9" s="25">
        <f t="shared" si="0"/>
        <v>0</v>
      </c>
      <c r="I9" s="25">
        <f t="shared" si="0"/>
        <v>7500000</v>
      </c>
      <c r="J9" s="25">
        <f t="shared" si="0"/>
        <v>44849.999999999993</v>
      </c>
      <c r="K9" s="25" t="e">
        <f t="shared" si="0"/>
        <v>#DIV/0!</v>
      </c>
      <c r="L9" s="26"/>
      <c r="M9" s="26"/>
      <c r="N9" s="26">
        <v>0</v>
      </c>
      <c r="O9" s="26">
        <f t="shared" si="4"/>
        <v>0</v>
      </c>
      <c r="P9" s="26">
        <f t="shared" si="5"/>
        <v>0</v>
      </c>
      <c r="Q9" s="26">
        <f t="shared" si="6"/>
        <v>0</v>
      </c>
      <c r="R9" s="26">
        <v>1800</v>
      </c>
      <c r="S9" s="26">
        <f t="shared" ref="S9" si="19">R9/10.764</f>
        <v>167.22408026755855</v>
      </c>
      <c r="T9" s="26">
        <v>7500000</v>
      </c>
      <c r="U9" s="26">
        <f t="shared" si="8"/>
        <v>44850</v>
      </c>
      <c r="V9" s="11">
        <v>0</v>
      </c>
      <c r="W9" s="12">
        <v>0</v>
      </c>
      <c r="X9" s="12">
        <f t="shared" si="9"/>
        <v>0</v>
      </c>
      <c r="Y9" s="12">
        <f t="shared" si="10"/>
        <v>7500000</v>
      </c>
      <c r="Z9" s="12">
        <f t="shared" si="11"/>
        <v>44849.999999999993</v>
      </c>
      <c r="AA9" s="12" t="e">
        <f t="shared" si="12"/>
        <v>#DIV/0!</v>
      </c>
      <c r="AB9" s="14" t="s">
        <v>73</v>
      </c>
    </row>
    <row r="10" spans="1:31" x14ac:dyDescent="0.25">
      <c r="A10" s="8">
        <f t="shared" si="1"/>
        <v>0</v>
      </c>
      <c r="B10" s="11">
        <f t="shared" si="2"/>
        <v>0</v>
      </c>
      <c r="C10" s="11">
        <f t="shared" si="2"/>
        <v>0</v>
      </c>
      <c r="D10" s="11" t="e">
        <f t="shared" si="2"/>
        <v>#DIV/0!</v>
      </c>
      <c r="E10" s="24" t="e">
        <f t="shared" si="3"/>
        <v>#DIV/0!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 t="e">
        <f t="shared" si="0"/>
        <v>#DIV/0!</v>
      </c>
      <c r="K10" s="25" t="e">
        <f t="shared" si="0"/>
        <v>#DIV/0!</v>
      </c>
      <c r="L10" s="26"/>
      <c r="M10" s="26"/>
      <c r="N10" s="26">
        <v>0</v>
      </c>
      <c r="O10" s="26">
        <f t="shared" si="4"/>
        <v>0</v>
      </c>
      <c r="P10" s="26">
        <f t="shared" si="5"/>
        <v>0</v>
      </c>
      <c r="Q10" s="26">
        <f t="shared" si="6"/>
        <v>0</v>
      </c>
      <c r="R10" s="26">
        <v>0</v>
      </c>
      <c r="S10" s="26">
        <f t="shared" ref="S10" si="20">R10/10.764</f>
        <v>0</v>
      </c>
      <c r="T10" s="26">
        <v>0</v>
      </c>
      <c r="U10" s="26" t="e">
        <f t="shared" si="8"/>
        <v>#DIV/0!</v>
      </c>
      <c r="V10" s="24">
        <v>0</v>
      </c>
      <c r="W10" s="12">
        <v>0</v>
      </c>
      <c r="X10" s="12">
        <f t="shared" si="9"/>
        <v>0</v>
      </c>
      <c r="Y10" s="12">
        <f t="shared" si="10"/>
        <v>0</v>
      </c>
      <c r="Z10" s="12" t="e">
        <f t="shared" si="11"/>
        <v>#DIV/0!</v>
      </c>
      <c r="AA10" s="12" t="e">
        <f t="shared" si="12"/>
        <v>#DIV/0!</v>
      </c>
      <c r="AB10" s="14"/>
    </row>
    <row r="11" spans="1:31" x14ac:dyDescent="0.25">
      <c r="A11" s="8">
        <f t="shared" si="1"/>
        <v>0</v>
      </c>
      <c r="B11" s="11">
        <f t="shared" si="2"/>
        <v>0</v>
      </c>
      <c r="C11" s="11">
        <f t="shared" si="2"/>
        <v>0</v>
      </c>
      <c r="D11" s="11" t="e">
        <f t="shared" si="2"/>
        <v>#DIV/0!</v>
      </c>
      <c r="E11" s="24" t="e">
        <f t="shared" si="3"/>
        <v>#DIV/0!</v>
      </c>
      <c r="F11" s="25">
        <f t="shared" si="0"/>
        <v>0</v>
      </c>
      <c r="G11" s="25">
        <f t="shared" si="0"/>
        <v>0</v>
      </c>
      <c r="H11" s="25">
        <f t="shared" si="0"/>
        <v>0</v>
      </c>
      <c r="I11" s="25">
        <f t="shared" si="0"/>
        <v>0</v>
      </c>
      <c r="J11" s="25" t="e">
        <f t="shared" si="0"/>
        <v>#DIV/0!</v>
      </c>
      <c r="K11" s="25" t="e">
        <f t="shared" si="0"/>
        <v>#DIV/0!</v>
      </c>
      <c r="L11" s="26"/>
      <c r="M11" s="26"/>
      <c r="N11" s="26">
        <v>0</v>
      </c>
      <c r="O11" s="26">
        <f t="shared" si="4"/>
        <v>0</v>
      </c>
      <c r="P11" s="26">
        <f t="shared" si="5"/>
        <v>0</v>
      </c>
      <c r="Q11" s="26">
        <f t="shared" si="6"/>
        <v>0</v>
      </c>
      <c r="R11" s="26">
        <v>0</v>
      </c>
      <c r="S11" s="26">
        <f t="shared" ref="S11" si="21">R11/10.764</f>
        <v>0</v>
      </c>
      <c r="T11" s="26">
        <v>0</v>
      </c>
      <c r="U11" s="26" t="e">
        <f t="shared" si="8"/>
        <v>#DIV/0!</v>
      </c>
      <c r="V11" s="24">
        <v>0</v>
      </c>
      <c r="W11" s="12">
        <v>0</v>
      </c>
      <c r="X11" s="12">
        <f t="shared" si="9"/>
        <v>0</v>
      </c>
      <c r="Y11" s="12">
        <f t="shared" si="10"/>
        <v>0</v>
      </c>
      <c r="Z11" s="12" t="e">
        <f t="shared" si="11"/>
        <v>#DIV/0!</v>
      </c>
      <c r="AA11" s="12" t="e">
        <f t="shared" si="12"/>
        <v>#DIV/0!</v>
      </c>
      <c r="AB11" s="22"/>
      <c r="AC11" s="23"/>
      <c r="AD11" s="23"/>
      <c r="AE11" s="23"/>
    </row>
    <row r="12" spans="1:31" x14ac:dyDescent="0.25">
      <c r="A12" s="8">
        <f t="shared" si="1"/>
        <v>0</v>
      </c>
      <c r="B12" s="11">
        <f t="shared" si="2"/>
        <v>0</v>
      </c>
      <c r="C12" s="11">
        <f t="shared" si="2"/>
        <v>0</v>
      </c>
      <c r="D12" s="11" t="e">
        <f t="shared" si="2"/>
        <v>#DIV/0!</v>
      </c>
      <c r="E12" s="24" t="e">
        <f t="shared" si="3"/>
        <v>#DIV/0!</v>
      </c>
      <c r="F12" s="25">
        <f t="shared" si="0"/>
        <v>0</v>
      </c>
      <c r="G12" s="25">
        <f t="shared" si="0"/>
        <v>0</v>
      </c>
      <c r="H12" s="25">
        <f t="shared" si="0"/>
        <v>0</v>
      </c>
      <c r="I12" s="25">
        <f t="shared" si="0"/>
        <v>0</v>
      </c>
      <c r="J12" s="25" t="e">
        <f t="shared" si="0"/>
        <v>#DIV/0!</v>
      </c>
      <c r="K12" s="25" t="e">
        <f t="shared" si="0"/>
        <v>#DIV/0!</v>
      </c>
      <c r="L12" s="26"/>
      <c r="M12" s="26"/>
      <c r="N12" s="26">
        <v>0</v>
      </c>
      <c r="O12" s="26">
        <f t="shared" si="4"/>
        <v>0</v>
      </c>
      <c r="P12" s="26">
        <f t="shared" si="5"/>
        <v>0</v>
      </c>
      <c r="Q12" s="26">
        <f t="shared" si="6"/>
        <v>0</v>
      </c>
      <c r="R12" s="26">
        <v>0</v>
      </c>
      <c r="S12" s="26">
        <f t="shared" ref="S12" si="22">R12/10.764</f>
        <v>0</v>
      </c>
      <c r="T12" s="26">
        <v>0</v>
      </c>
      <c r="U12" s="26" t="e">
        <f t="shared" si="8"/>
        <v>#DIV/0!</v>
      </c>
      <c r="V12" s="11">
        <v>0</v>
      </c>
      <c r="W12" s="12">
        <v>0</v>
      </c>
      <c r="X12" s="12">
        <f t="shared" si="9"/>
        <v>0</v>
      </c>
      <c r="Y12" s="12">
        <f t="shared" si="10"/>
        <v>0</v>
      </c>
      <c r="Z12" s="12" t="e">
        <f t="shared" si="11"/>
        <v>#DIV/0!</v>
      </c>
      <c r="AA12" s="12" t="e">
        <f t="shared" si="12"/>
        <v>#DIV/0!</v>
      </c>
      <c r="AB12" s="22"/>
      <c r="AC12" s="23"/>
      <c r="AD12" s="23"/>
      <c r="AE12" s="23"/>
    </row>
    <row r="13" spans="1:31" x14ac:dyDescent="0.25">
      <c r="A13" s="8">
        <f t="shared" si="1"/>
        <v>0</v>
      </c>
      <c r="B13" s="11">
        <f t="shared" si="2"/>
        <v>0</v>
      </c>
      <c r="C13" s="11">
        <f t="shared" si="2"/>
        <v>0</v>
      </c>
      <c r="D13" s="11" t="e">
        <f t="shared" si="2"/>
        <v>#DIV/0!</v>
      </c>
      <c r="E13" s="24" t="e">
        <f t="shared" si="3"/>
        <v>#DIV/0!</v>
      </c>
      <c r="F13" s="25">
        <f t="shared" si="0"/>
        <v>0</v>
      </c>
      <c r="G13" s="25">
        <f t="shared" si="0"/>
        <v>0</v>
      </c>
      <c r="H13" s="25">
        <f t="shared" si="0"/>
        <v>0</v>
      </c>
      <c r="I13" s="25">
        <f t="shared" si="0"/>
        <v>0</v>
      </c>
      <c r="J13" s="25" t="e">
        <f t="shared" si="0"/>
        <v>#DIV/0!</v>
      </c>
      <c r="K13" s="25" t="e">
        <f t="shared" si="0"/>
        <v>#DIV/0!</v>
      </c>
      <c r="L13" s="26"/>
      <c r="M13" s="26"/>
      <c r="N13" s="26">
        <v>0</v>
      </c>
      <c r="O13" s="26">
        <f t="shared" si="4"/>
        <v>0</v>
      </c>
      <c r="P13" s="26">
        <f t="shared" si="5"/>
        <v>0</v>
      </c>
      <c r="Q13" s="26">
        <f t="shared" si="6"/>
        <v>0</v>
      </c>
      <c r="R13" s="26">
        <v>0</v>
      </c>
      <c r="S13" s="26">
        <f t="shared" ref="S13" si="23">R13/10.764</f>
        <v>0</v>
      </c>
      <c r="T13" s="26">
        <v>0</v>
      </c>
      <c r="U13" s="26" t="e">
        <f t="shared" si="8"/>
        <v>#DIV/0!</v>
      </c>
      <c r="V13" s="11">
        <v>0</v>
      </c>
      <c r="W13" s="12">
        <v>0</v>
      </c>
      <c r="X13" s="12">
        <f t="shared" si="9"/>
        <v>0</v>
      </c>
      <c r="Y13" s="12">
        <f t="shared" si="10"/>
        <v>0</v>
      </c>
      <c r="Z13" s="12" t="e">
        <f t="shared" si="11"/>
        <v>#DIV/0!</v>
      </c>
      <c r="AA13" s="12" t="e">
        <f t="shared" si="12"/>
        <v>#DIV/0!</v>
      </c>
      <c r="AB13" s="22"/>
    </row>
    <row r="14" spans="1:31" x14ac:dyDescent="0.25">
      <c r="A14" s="8">
        <f t="shared" si="1"/>
        <v>0</v>
      </c>
      <c r="B14" s="11">
        <f t="shared" si="2"/>
        <v>0</v>
      </c>
      <c r="C14" s="11">
        <f t="shared" si="2"/>
        <v>0</v>
      </c>
      <c r="D14" s="11" t="e">
        <f t="shared" si="2"/>
        <v>#DIV/0!</v>
      </c>
      <c r="E14" s="24" t="e">
        <f t="shared" si="3"/>
        <v>#DIV/0!</v>
      </c>
      <c r="F14" s="25">
        <f t="shared" si="0"/>
        <v>0</v>
      </c>
      <c r="G14" s="25">
        <f t="shared" si="0"/>
        <v>0</v>
      </c>
      <c r="H14" s="25">
        <f t="shared" si="0"/>
        <v>0</v>
      </c>
      <c r="I14" s="25">
        <f t="shared" si="0"/>
        <v>0</v>
      </c>
      <c r="J14" s="25" t="e">
        <f t="shared" si="0"/>
        <v>#DIV/0!</v>
      </c>
      <c r="K14" s="25" t="e">
        <f t="shared" si="0"/>
        <v>#DIV/0!</v>
      </c>
      <c r="L14" s="26"/>
      <c r="M14" s="26"/>
      <c r="N14" s="26">
        <v>0</v>
      </c>
      <c r="O14" s="26">
        <f t="shared" si="4"/>
        <v>0</v>
      </c>
      <c r="P14" s="26">
        <f t="shared" si="5"/>
        <v>0</v>
      </c>
      <c r="Q14" s="26">
        <f t="shared" si="6"/>
        <v>0</v>
      </c>
      <c r="R14" s="26">
        <v>0</v>
      </c>
      <c r="S14" s="26">
        <f t="shared" ref="S14" si="24">R14/10.764</f>
        <v>0</v>
      </c>
      <c r="T14" s="26">
        <v>0</v>
      </c>
      <c r="U14" s="26" t="e">
        <f t="shared" si="8"/>
        <v>#DIV/0!</v>
      </c>
      <c r="V14" s="11">
        <v>0</v>
      </c>
      <c r="W14" s="12">
        <v>0</v>
      </c>
      <c r="X14" s="12">
        <f t="shared" si="9"/>
        <v>0</v>
      </c>
      <c r="Y14" s="12">
        <f t="shared" si="10"/>
        <v>0</v>
      </c>
      <c r="Z14" s="12" t="e">
        <f t="shared" si="11"/>
        <v>#DIV/0!</v>
      </c>
      <c r="AA14" s="12" t="e">
        <f t="shared" si="12"/>
        <v>#DIV/0!</v>
      </c>
      <c r="AB14" s="22"/>
    </row>
    <row r="15" spans="1:31" x14ac:dyDescent="0.25">
      <c r="A15" s="8">
        <f t="shared" si="1"/>
        <v>0</v>
      </c>
      <c r="B15" s="11">
        <f t="shared" si="2"/>
        <v>0</v>
      </c>
      <c r="C15" s="11">
        <f t="shared" si="2"/>
        <v>0</v>
      </c>
      <c r="D15" s="11" t="e">
        <f t="shared" si="2"/>
        <v>#DIV/0!</v>
      </c>
      <c r="E15" s="24" t="e">
        <f t="shared" si="3"/>
        <v>#DIV/0!</v>
      </c>
      <c r="F15" s="25">
        <f t="shared" si="0"/>
        <v>0</v>
      </c>
      <c r="G15" s="25">
        <f t="shared" si="0"/>
        <v>0</v>
      </c>
      <c r="H15" s="25">
        <f t="shared" si="0"/>
        <v>0</v>
      </c>
      <c r="I15" s="25">
        <f t="shared" si="0"/>
        <v>0</v>
      </c>
      <c r="J15" s="25" t="e">
        <f t="shared" si="0"/>
        <v>#DIV/0!</v>
      </c>
      <c r="K15" s="25" t="e">
        <f t="shared" si="0"/>
        <v>#DIV/0!</v>
      </c>
      <c r="L15" s="26"/>
      <c r="M15" s="26"/>
      <c r="N15" s="26">
        <v>0</v>
      </c>
      <c r="O15" s="26">
        <f t="shared" si="4"/>
        <v>0</v>
      </c>
      <c r="P15" s="26">
        <f t="shared" si="5"/>
        <v>0</v>
      </c>
      <c r="Q15" s="26">
        <f t="shared" si="6"/>
        <v>0</v>
      </c>
      <c r="R15" s="26">
        <v>0</v>
      </c>
      <c r="S15" s="26">
        <f t="shared" ref="S15" si="25">R15/10.764</f>
        <v>0</v>
      </c>
      <c r="T15" s="26">
        <v>0</v>
      </c>
      <c r="U15" s="26" t="e">
        <f t="shared" si="8"/>
        <v>#DIV/0!</v>
      </c>
      <c r="V15" s="11">
        <v>0</v>
      </c>
      <c r="W15" s="12">
        <v>0</v>
      </c>
      <c r="X15" s="12">
        <f t="shared" si="9"/>
        <v>0</v>
      </c>
      <c r="Y15" s="12">
        <f t="shared" si="10"/>
        <v>0</v>
      </c>
      <c r="Z15" s="12" t="e">
        <f t="shared" si="11"/>
        <v>#DIV/0!</v>
      </c>
      <c r="AA15" s="12" t="e">
        <f t="shared" si="12"/>
        <v>#DIV/0!</v>
      </c>
      <c r="AB15" s="23"/>
    </row>
    <row r="16" spans="1:31" x14ac:dyDescent="0.25">
      <c r="A16" s="8">
        <f t="shared" si="1"/>
        <v>0</v>
      </c>
      <c r="B16" s="11">
        <f t="shared" si="2"/>
        <v>0</v>
      </c>
      <c r="C16" s="11">
        <f t="shared" si="2"/>
        <v>0</v>
      </c>
      <c r="D16" s="11" t="e">
        <f t="shared" si="2"/>
        <v>#DIV/0!</v>
      </c>
      <c r="E16" s="24" t="e">
        <f t="shared" si="3"/>
        <v>#DIV/0!</v>
      </c>
      <c r="F16" s="25">
        <f t="shared" si="0"/>
        <v>0</v>
      </c>
      <c r="G16" s="25">
        <f t="shared" si="0"/>
        <v>0</v>
      </c>
      <c r="H16" s="25">
        <f t="shared" si="0"/>
        <v>0</v>
      </c>
      <c r="I16" s="25">
        <f t="shared" si="0"/>
        <v>0</v>
      </c>
      <c r="J16" s="25" t="e">
        <f t="shared" si="0"/>
        <v>#DIV/0!</v>
      </c>
      <c r="K16" s="25" t="e">
        <f t="shared" si="0"/>
        <v>#DIV/0!</v>
      </c>
      <c r="L16" s="26"/>
      <c r="M16" s="26"/>
      <c r="N16" s="26">
        <v>0</v>
      </c>
      <c r="O16" s="26">
        <f t="shared" si="4"/>
        <v>0</v>
      </c>
      <c r="P16" s="26">
        <f t="shared" si="5"/>
        <v>0</v>
      </c>
      <c r="Q16" s="26">
        <f t="shared" si="6"/>
        <v>0</v>
      </c>
      <c r="R16" s="26">
        <v>0</v>
      </c>
      <c r="S16" s="26">
        <f t="shared" ref="S16" si="26">R16/10.764</f>
        <v>0</v>
      </c>
      <c r="T16" s="26">
        <v>0</v>
      </c>
      <c r="U16" s="26" t="e">
        <f t="shared" si="8"/>
        <v>#DIV/0!</v>
      </c>
      <c r="V16" s="11">
        <v>0</v>
      </c>
      <c r="W16" s="12">
        <v>0</v>
      </c>
      <c r="X16" s="12">
        <f t="shared" si="9"/>
        <v>0</v>
      </c>
      <c r="Y16" s="12">
        <f t="shared" si="10"/>
        <v>0</v>
      </c>
      <c r="Z16" s="12" t="e">
        <f t="shared" si="11"/>
        <v>#DIV/0!</v>
      </c>
      <c r="AA16" s="12" t="e">
        <f t="shared" si="12"/>
        <v>#DIV/0!</v>
      </c>
      <c r="AB16" s="22"/>
    </row>
    <row r="17" spans="1:28" x14ac:dyDescent="0.25">
      <c r="A17" s="8">
        <f t="shared" si="1"/>
        <v>0</v>
      </c>
      <c r="B17" s="11">
        <f t="shared" si="2"/>
        <v>0</v>
      </c>
      <c r="C17" s="11">
        <f t="shared" si="2"/>
        <v>0</v>
      </c>
      <c r="D17" s="11" t="e">
        <f t="shared" si="2"/>
        <v>#DIV/0!</v>
      </c>
      <c r="E17" s="24" t="e">
        <f t="shared" si="3"/>
        <v>#DIV/0!</v>
      </c>
      <c r="F17" s="25">
        <f t="shared" ref="F17:K18" si="27">V17</f>
        <v>0</v>
      </c>
      <c r="G17" s="25">
        <f t="shared" si="27"/>
        <v>0</v>
      </c>
      <c r="H17" s="25">
        <f t="shared" si="27"/>
        <v>0</v>
      </c>
      <c r="I17" s="25">
        <f t="shared" si="27"/>
        <v>0</v>
      </c>
      <c r="J17" s="25" t="e">
        <f t="shared" si="27"/>
        <v>#DIV/0!</v>
      </c>
      <c r="K17" s="25" t="e">
        <f t="shared" si="27"/>
        <v>#DIV/0!</v>
      </c>
      <c r="L17" s="26"/>
      <c r="M17" s="26"/>
      <c r="N17" s="26">
        <v>0</v>
      </c>
      <c r="O17" s="26">
        <f t="shared" si="4"/>
        <v>0</v>
      </c>
      <c r="P17" s="26">
        <f t="shared" si="5"/>
        <v>0</v>
      </c>
      <c r="Q17" s="26">
        <f t="shared" si="6"/>
        <v>0</v>
      </c>
      <c r="R17" s="26">
        <v>0</v>
      </c>
      <c r="S17" s="26">
        <f t="shared" ref="S17" si="28">R17/10.764</f>
        <v>0</v>
      </c>
      <c r="T17" s="26">
        <v>0</v>
      </c>
      <c r="U17" s="26" t="e">
        <f t="shared" si="8"/>
        <v>#DIV/0!</v>
      </c>
      <c r="V17" s="11">
        <v>0</v>
      </c>
      <c r="W17" s="12">
        <v>0</v>
      </c>
      <c r="X17" s="12">
        <f t="shared" si="9"/>
        <v>0</v>
      </c>
      <c r="Y17" s="12">
        <f t="shared" si="10"/>
        <v>0</v>
      </c>
      <c r="Z17" s="12" t="e">
        <f t="shared" si="11"/>
        <v>#DIV/0!</v>
      </c>
      <c r="AA17" s="12" t="e">
        <f t="shared" si="12"/>
        <v>#DIV/0!</v>
      </c>
      <c r="AB17" s="22"/>
    </row>
    <row r="18" spans="1:28" x14ac:dyDescent="0.25">
      <c r="A18" s="8">
        <f t="shared" si="1"/>
        <v>0</v>
      </c>
      <c r="B18" s="11">
        <f t="shared" ref="B18:D18" si="29">S18</f>
        <v>0</v>
      </c>
      <c r="C18" s="11">
        <f t="shared" si="29"/>
        <v>0</v>
      </c>
      <c r="D18" s="11" t="e">
        <f t="shared" si="29"/>
        <v>#DIV/0!</v>
      </c>
      <c r="E18" s="24" t="e">
        <f t="shared" si="3"/>
        <v>#DIV/0!</v>
      </c>
      <c r="F18" s="25">
        <f t="shared" si="27"/>
        <v>0</v>
      </c>
      <c r="G18" s="25">
        <f t="shared" si="27"/>
        <v>0</v>
      </c>
      <c r="H18" s="25">
        <f t="shared" si="27"/>
        <v>0</v>
      </c>
      <c r="I18" s="25">
        <f t="shared" si="27"/>
        <v>0</v>
      </c>
      <c r="J18" s="25" t="e">
        <f t="shared" si="27"/>
        <v>#DIV/0!</v>
      </c>
      <c r="K18" s="25" t="e">
        <f t="shared" si="27"/>
        <v>#DIV/0!</v>
      </c>
      <c r="L18" s="26"/>
      <c r="M18" s="26"/>
      <c r="N18" s="26">
        <v>0</v>
      </c>
      <c r="O18" s="26">
        <f t="shared" si="4"/>
        <v>0</v>
      </c>
      <c r="P18" s="26">
        <f t="shared" si="5"/>
        <v>0</v>
      </c>
      <c r="Q18" s="26">
        <f t="shared" si="6"/>
        <v>0</v>
      </c>
      <c r="R18" s="26">
        <v>0</v>
      </c>
      <c r="S18" s="26">
        <f t="shared" ref="S18" si="30">R18/10.764</f>
        <v>0</v>
      </c>
      <c r="T18" s="26">
        <v>0</v>
      </c>
      <c r="U18" s="26" t="e">
        <f t="shared" si="8"/>
        <v>#DIV/0!</v>
      </c>
      <c r="V18" s="11">
        <v>0</v>
      </c>
      <c r="W18" s="12">
        <v>0</v>
      </c>
      <c r="X18" s="12">
        <f t="shared" si="9"/>
        <v>0</v>
      </c>
      <c r="Y18" s="12">
        <f t="shared" si="10"/>
        <v>0</v>
      </c>
      <c r="Z18" s="12" t="e">
        <f t="shared" si="11"/>
        <v>#DIV/0!</v>
      </c>
      <c r="AA18" s="12" t="e">
        <f t="shared" si="12"/>
        <v>#DIV/0!</v>
      </c>
      <c r="AB18" s="2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topLeftCell="A1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FC62-6B35-48B8-8BA4-B293B142E99C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5F78-699C-41C9-94B3-CEB710FCDD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82FB-27B1-4C40-81D7-AC6614DED6BD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9638-84FB-47F6-BE37-283DFAD0D9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2025-03-01T09:38:28Z</dcterms:modified>
</cp:coreProperties>
</file>