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SMECC Borivali (West)\Shirish Vaidya\"/>
    </mc:Choice>
  </mc:AlternateContent>
  <xr:revisionPtr revIDLastSave="0" documentId="13_ncr:1_{ACF37DE0-881D-4717-8358-3845757008B4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O4" i="4" l="1"/>
  <c r="P4" i="4"/>
  <c r="F47" i="23"/>
  <c r="F48" i="23" s="1"/>
  <c r="O3" i="4"/>
  <c r="P3" i="4"/>
  <c r="O2" i="4"/>
  <c r="P2" i="4"/>
  <c r="C7" i="23"/>
  <c r="G3" i="4"/>
  <c r="G4" i="4"/>
  <c r="G5" i="4"/>
  <c r="G6" i="4"/>
  <c r="G7" i="4"/>
  <c r="G8" i="4"/>
  <c r="G9" i="4"/>
  <c r="C3" i="4"/>
  <c r="D3" i="4"/>
  <c r="C4" i="4"/>
  <c r="D4" i="4" s="1"/>
  <c r="C5" i="4"/>
  <c r="D5" i="4" s="1"/>
  <c r="C6" i="4"/>
  <c r="D6" i="4" s="1"/>
  <c r="C7" i="4"/>
  <c r="D7" i="4" s="1"/>
  <c r="C8" i="4"/>
  <c r="D8" i="4" s="1"/>
  <c r="I4" i="23" l="1"/>
  <c r="I3" i="23"/>
  <c r="C9" i="4"/>
  <c r="D9" i="4" s="1"/>
  <c r="C10" i="4"/>
  <c r="C11" i="4"/>
  <c r="C12" i="4"/>
  <c r="D2" i="4"/>
  <c r="C2" i="4"/>
  <c r="R5" i="4"/>
  <c r="R3" i="4"/>
  <c r="R2" i="4"/>
  <c r="R6" i="4"/>
  <c r="S6" i="4"/>
  <c r="S5" i="4"/>
  <c r="S4" i="4"/>
  <c r="R4" i="4"/>
  <c r="S3" i="4"/>
  <c r="S2" i="4"/>
  <c r="D2" i="25"/>
  <c r="C13" i="4"/>
  <c r="C14" i="4"/>
  <c r="P11" i="4" l="1"/>
  <c r="P12" i="4"/>
  <c r="R9" i="4"/>
  <c r="P10" i="4"/>
  <c r="F6" i="4"/>
  <c r="F5" i="4"/>
  <c r="F3" i="4"/>
  <c r="C15" i="4"/>
  <c r="F4" i="4"/>
  <c r="F2" i="4"/>
  <c r="R10" i="4" l="1"/>
  <c r="G2" i="4" l="1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H9" i="4"/>
  <c r="R8" i="4"/>
  <c r="R7" i="4"/>
</calcChain>
</file>

<file path=xl/sharedStrings.xml><?xml version="1.0" encoding="utf-8"?>
<sst xmlns="http://schemas.openxmlformats.org/spreadsheetml/2006/main" count="108" uniqueCount="86">
  <si>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</si>
  <si>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</si>
  <si>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</si>
  <si>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</si>
  <si>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</si>
  <si>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</si>
  <si>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</si>
  <si>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</si>
  <si>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</si>
  <si>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</si>
  <si>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</si>
  <si>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</si>
  <si>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</si>
  <si>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</si>
  <si>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</si>
  <si>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</si>
  <si>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</si>
  <si>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</si>
  <si>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</si>
  <si>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</si>
  <si>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</si>
  <si>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</si>
  <si>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</si>
  <si>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</si>
  <si>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</si>
  <si>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</si>
  <si>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</si>
  <si>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</si>
  <si>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</si>
  <si>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</si>
  <si>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</si>
  <si>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</si>
  <si>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</si>
  <si>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</si>
  <si>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</si>
  <si>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</si>
  <si>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</si>
  <si>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</si>
  <si>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</si>
  <si>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</si>
  <si>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</si>
  <si>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</si>
  <si>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</si>
  <si>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</si>
  <si>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</si>
  <si>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</si>
  <si>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</si>
  <si>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</si>
  <si>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</si>
  <si>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</si>
  <si>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</si>
  <si>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</si>
  <si>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</si>
  <si>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</si>
  <si>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</si>
  <si>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</si>
  <si>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</si>
  <si>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</si>
  <si>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</si>
  <si>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</si>
  <si>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</si>
  <si>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</si>
  <si>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</si>
  <si>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</si>
  <si>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</si>
  <si>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</si>
  <si>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</si>
  <si>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</si>
  <si>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</si>
  <si>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</si>
  <si>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</si>
  <si>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</si>
  <si>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</si>
  <si>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</si>
  <si>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</si>
  <si>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SBI -SMECC Borivali (West) -  Shirish Vaidya - Residential Flat No. 2101, 21st Floor, Sapphire Heights -4, Plot No. HD-1, Sector III, Lokhandwala Township, Akurli Road, Village - Akurli, Municipality Ward No. R/South, Kandivali East, Mumbai, 400101</t>
  </si>
  <si>
    <t>SBI (SMECC Borivali -West)</t>
  </si>
  <si>
    <t>Shirish Vaidya</t>
  </si>
  <si>
    <t>Lead No. 14660</t>
  </si>
  <si>
    <t>page</t>
  </si>
  <si>
    <t>21st Flr</t>
  </si>
  <si>
    <t>rate on CA</t>
  </si>
  <si>
    <t>2.5 BHK</t>
  </si>
  <si>
    <t>Dry + FB</t>
  </si>
  <si>
    <t>Previous Report</t>
  </si>
  <si>
    <t>OC Remarks - Not provided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</si>
</sst>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0" fontId="16" fillId="0" borderId="0" xfId="0" applyFont="1"/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2" fontId="2" fillId="2" borderId="0" xfId="0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2" borderId="0" xfId="0" applyNumberFormat="1" applyFill="1"/>
    <xf numFmtId="4" fontId="0" fillId="0" borderId="0" xfId="0" applyNumberFormat="1" applyFill="1"/>
    <xf numFmtId="0" fontId="0" fillId="0" borderId="2" xfId="0" applyFont="1" applyBorder="1"/>
    <xf numFmtId="0" fontId="0" fillId="0" borderId="3" xfId="0" applyFont="1" applyBorder="1"/>
    <xf numFmtId="0" fontId="0" fillId="0" borderId="0" xfId="0" applyFont="1"/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0" fontId="0" fillId="2" borderId="0" xfId="0" applyFont="1" applyFill="1"/>
    <xf numFmtId="10" fontId="2" fillId="0" borderId="0" xfId="0" applyNumberFormat="1" applyFont="1"/>
    <xf numFmtId="43" fontId="0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  <xf numFmtId="43" fontId="17" fillId="0" borderId="0" xfId="0" applyNumberFormat="1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4</xdr:col>
      <xdr:colOff>1135673</xdr:colOff>
      <xdr:row>62</xdr:row>
      <xdr:rowOff>57148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BF6EF-FDA7-5CAE-F4D5-EAAEDAA04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378212"/>
          <a:ext cx="6037385" cy="5229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163224</xdr:colOff>
      <xdr:row>31</xdr:row>
      <xdr:rowOff>48456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E83D02-8DDB-E206-8E80-8E9C9DAE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07224" cy="595395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</xdr:row>
      <xdr:rowOff>0</xdr:rowOff>
    </xdr:from>
    <xdr:to>
      <xdr:col>17</xdr:col>
      <xdr:colOff>400051</xdr:colOff>
      <xdr:row>64</xdr:row>
      <xdr:rowOff>134166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DB1837-7F62-3200-914D-C3C0AC3C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6477000"/>
          <a:ext cx="10763250" cy="5849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12</xdr:col>
      <xdr:colOff>363022</xdr:colOff>
      <xdr:row>109</xdr:row>
      <xdr:rowOff>115433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758FE5-DEAD-C141-2E9F-51B9A8047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763500"/>
          <a:ext cx="7678222" cy="8116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15</xdr:col>
      <xdr:colOff>506172</xdr:colOff>
      <xdr:row>150</xdr:row>
      <xdr:rowOff>96300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1A13C0-9DCD-FC9A-7A42-113CA260E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145500"/>
          <a:ext cx="9650172" cy="752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591739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AC201-1649-64CE-8DED-4D04CBE34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6539" cy="8564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11</xdr:col>
      <xdr:colOff>524884</xdr:colOff>
      <xdr:row>90</xdr:row>
      <xdr:rowOff>10670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53FF68-1765-51EF-A868-33BEB9E7A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7230484" cy="8202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13</xdr:col>
      <xdr:colOff>210685</xdr:colOff>
      <xdr:row>135</xdr:row>
      <xdr:rowOff>144038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181996-F212-E8CA-6378-0EF56E76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26000"/>
          <a:ext cx="8135485" cy="83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13</xdr:col>
      <xdr:colOff>315475</xdr:colOff>
      <xdr:row>181</xdr:row>
      <xdr:rowOff>86907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A6F8A5-8CD8-44F3-B395-CFD5C6B8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098500"/>
          <a:ext cx="8240275" cy="8468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14</xdr:col>
      <xdr:colOff>458455</xdr:colOff>
      <xdr:row>227</xdr:row>
      <xdr:rowOff>1170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45D163-3435-3BA2-4A98-0A9D0D3BB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861500"/>
          <a:ext cx="8992855" cy="83831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229</xdr:row>
      <xdr:rowOff>57150</xdr:rowOff>
    </xdr:from>
    <xdr:to>
      <xdr:col>14</xdr:col>
      <xdr:colOff>429873</xdr:colOff>
      <xdr:row>271</xdr:row>
      <xdr:rowOff>105898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CA55A34-4F35-3B90-22D8-E44914608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43681650"/>
          <a:ext cx="8945223" cy="8049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14</xdr:col>
      <xdr:colOff>439402</xdr:colOff>
      <xdr:row>314</xdr:row>
      <xdr:rowOff>39195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0F26D1-2D69-EC1F-F896-63FBFD22E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006500"/>
          <a:ext cx="8973802" cy="7849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14</xdr:col>
      <xdr:colOff>458455</xdr:colOff>
      <xdr:row>357</xdr:row>
      <xdr:rowOff>144012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BA53179-CEB8-61BA-5E28-E6D5CF54D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007500"/>
          <a:ext cx="8992855" cy="8145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99" t="s">
        <v>43</v>
      </c>
      <c r="H2" s="100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E12" sqref="E12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07" customWidth="1"/>
    <col min="4" max="4" width="15.5703125" style="107" bestFit="1" customWidth="1"/>
    <col min="5" max="5" width="27.140625" style="107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5"/>
      <c r="D1" s="106"/>
    </row>
    <row r="2" spans="1:13" x14ac:dyDescent="0.25">
      <c r="A2" s="9"/>
      <c r="C2" s="96" t="s">
        <v>80</v>
      </c>
      <c r="D2" s="108"/>
      <c r="F2" s="5"/>
      <c r="G2" s="5"/>
      <c r="H2" s="96" t="s">
        <v>74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9">
        <f>C4+C5</f>
        <v>25300</v>
      </c>
      <c r="D3" s="110" t="s">
        <v>81</v>
      </c>
      <c r="F3" s="72" t="s">
        <v>66</v>
      </c>
      <c r="G3" s="84" t="s">
        <v>62</v>
      </c>
      <c r="H3" s="97">
        <v>76.25</v>
      </c>
      <c r="I3" s="98">
        <f>H3*10.764</f>
        <v>820.755</v>
      </c>
      <c r="J3" s="76"/>
      <c r="L3" t="s">
        <v>70</v>
      </c>
      <c r="M3">
        <v>824</v>
      </c>
    </row>
    <row r="4" spans="1:13" ht="30" x14ac:dyDescent="0.25">
      <c r="A4" s="12" t="s">
        <v>9</v>
      </c>
      <c r="B4" s="11"/>
      <c r="C4" s="109">
        <v>2800</v>
      </c>
      <c r="D4" s="111"/>
      <c r="F4" s="83" t="s">
        <v>82</v>
      </c>
      <c r="G4" s="84" t="s">
        <v>57</v>
      </c>
      <c r="H4" s="97">
        <v>91.5</v>
      </c>
      <c r="I4" s="98">
        <f>H4*10.764</f>
        <v>984.90599999999995</v>
      </c>
      <c r="J4" s="73"/>
      <c r="K4" s="3"/>
      <c r="L4" s="10" t="s">
        <v>83</v>
      </c>
      <c r="M4">
        <v>33</v>
      </c>
    </row>
    <row r="5" spans="1:13" x14ac:dyDescent="0.25">
      <c r="A5" s="9" t="s">
        <v>10</v>
      </c>
      <c r="B5" s="11"/>
      <c r="C5" s="109">
        <v>22500</v>
      </c>
      <c r="D5" s="111"/>
      <c r="F5" s="5"/>
      <c r="G5" s="73"/>
      <c r="H5" s="73"/>
      <c r="I5" s="74"/>
    </row>
    <row r="6" spans="1:13" x14ac:dyDescent="0.25">
      <c r="A6" s="9" t="s">
        <v>11</v>
      </c>
      <c r="B6" s="11"/>
      <c r="C6" s="109">
        <f>C4</f>
        <v>2800</v>
      </c>
      <c r="D6" s="111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21</v>
      </c>
      <c r="D7" s="4"/>
    </row>
    <row r="8" spans="1:13" x14ac:dyDescent="0.25">
      <c r="A8" s="9" t="s">
        <v>13</v>
      </c>
      <c r="B8" s="13"/>
      <c r="C8" s="4">
        <f>C9-C7</f>
        <v>39</v>
      </c>
      <c r="D8" s="84" t="s">
        <v>84</v>
      </c>
      <c r="E8" s="84">
        <v>2004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31.5</v>
      </c>
      <c r="D10" s="4"/>
      <c r="E10" s="112"/>
      <c r="F10" s="71"/>
      <c r="G10" s="71"/>
    </row>
    <row r="11" spans="1:13" x14ac:dyDescent="0.25">
      <c r="A11" s="9"/>
      <c r="B11" s="14"/>
      <c r="C11" s="113">
        <f>C10%</f>
        <v>0.315</v>
      </c>
      <c r="D11" s="113"/>
    </row>
    <row r="12" spans="1:13" x14ac:dyDescent="0.25">
      <c r="A12" s="9" t="s">
        <v>16</v>
      </c>
      <c r="B12" s="11"/>
      <c r="C12" s="109">
        <f>C6*C11</f>
        <v>882</v>
      </c>
      <c r="D12" s="111"/>
      <c r="E12" s="73" t="s">
        <v>85</v>
      </c>
    </row>
    <row r="13" spans="1:13" x14ac:dyDescent="0.25">
      <c r="A13" s="9" t="s">
        <v>17</v>
      </c>
      <c r="B13" s="11"/>
      <c r="C13" s="109">
        <f>C6-C12</f>
        <v>1918</v>
      </c>
      <c r="D13" s="111"/>
    </row>
    <row r="14" spans="1:13" x14ac:dyDescent="0.25">
      <c r="A14" s="9" t="s">
        <v>10</v>
      </c>
      <c r="B14" s="11"/>
      <c r="C14" s="109">
        <f>C5</f>
        <v>22500</v>
      </c>
      <c r="D14" s="111"/>
      <c r="F14" s="71"/>
      <c r="G14" s="71"/>
      <c r="H14" s="4"/>
    </row>
    <row r="15" spans="1:13" x14ac:dyDescent="0.25">
      <c r="B15" s="11"/>
      <c r="C15" s="109"/>
      <c r="D15" s="111"/>
      <c r="H15" s="4"/>
    </row>
    <row r="16" spans="1:13" x14ac:dyDescent="0.25">
      <c r="A16" s="15" t="s">
        <v>18</v>
      </c>
      <c r="B16" s="16"/>
      <c r="C16" s="110">
        <f>C14+C13</f>
        <v>24418</v>
      </c>
      <c r="D16" s="110"/>
      <c r="E16" s="114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62</v>
      </c>
      <c r="B18" s="5"/>
      <c r="C18" s="115">
        <v>821</v>
      </c>
      <c r="D18" s="115"/>
      <c r="E18" s="116"/>
      <c r="H18" s="94"/>
    </row>
    <row r="19" spans="1:8" x14ac:dyDescent="0.25">
      <c r="A19" s="9"/>
      <c r="B19" s="4"/>
      <c r="C19" s="117">
        <f>C18*C16</f>
        <v>20047178</v>
      </c>
      <c r="D19" s="107" t="s">
        <v>41</v>
      </c>
      <c r="E19" s="117"/>
      <c r="H19" s="4"/>
    </row>
    <row r="20" spans="1:8" x14ac:dyDescent="0.25">
      <c r="A20" s="9"/>
      <c r="B20" s="31"/>
      <c r="C20" s="114">
        <f>C19*0.9</f>
        <v>18042460.199999999</v>
      </c>
      <c r="D20" s="107" t="s">
        <v>19</v>
      </c>
      <c r="E20" s="114"/>
      <c r="F20" s="6"/>
      <c r="H20" s="71"/>
    </row>
    <row r="21" spans="1:8" x14ac:dyDescent="0.25">
      <c r="A21" s="9"/>
      <c r="C21" s="114">
        <f>C19*80%</f>
        <v>16037742.4</v>
      </c>
      <c r="D21" s="107" t="s">
        <v>20</v>
      </c>
      <c r="E21" s="114"/>
      <c r="F21" s="31"/>
    </row>
    <row r="22" spans="1:8" x14ac:dyDescent="0.25">
      <c r="A22" s="9"/>
      <c r="E22" s="114"/>
    </row>
    <row r="23" spans="1:8" x14ac:dyDescent="0.25">
      <c r="A23" s="17" t="s">
        <v>21</v>
      </c>
      <c r="B23" s="18"/>
      <c r="C23" s="118">
        <f>C4*D23</f>
        <v>2528680</v>
      </c>
      <c r="D23" s="118">
        <f>C18*1.1</f>
        <v>903.1</v>
      </c>
      <c r="E23" s="114"/>
    </row>
    <row r="24" spans="1:8" x14ac:dyDescent="0.25">
      <c r="A24" s="9" t="s">
        <v>22</v>
      </c>
    </row>
    <row r="25" spans="1:8" x14ac:dyDescent="0.25">
      <c r="A25" s="19" t="s">
        <v>23</v>
      </c>
      <c r="B25" s="10"/>
      <c r="C25" s="114">
        <f>C19*0.03/12</f>
        <v>50117.945</v>
      </c>
      <c r="D25" s="114"/>
      <c r="E25" s="114"/>
    </row>
    <row r="26" spans="1:8" x14ac:dyDescent="0.25">
      <c r="C26" s="114"/>
      <c r="D26" s="114"/>
      <c r="F26" s="73" t="s">
        <v>78</v>
      </c>
    </row>
    <row r="27" spans="1:8" x14ac:dyDescent="0.25">
      <c r="A27" s="5" t="s">
        <v>75</v>
      </c>
      <c r="B27" s="5"/>
      <c r="C27" s="119"/>
      <c r="D27" s="119"/>
    </row>
    <row r="28" spans="1:8" x14ac:dyDescent="0.25">
      <c r="D28" s="120"/>
    </row>
    <row r="29" spans="1:8" x14ac:dyDescent="0.25">
      <c r="G29" s="3"/>
      <c r="H29" s="3"/>
    </row>
    <row r="30" spans="1:8" ht="18.75" x14ac:dyDescent="0.3">
      <c r="E30" s="101" t="s">
        <v>76</v>
      </c>
      <c r="F30" s="101"/>
      <c r="G30" s="3"/>
      <c r="H30" s="3"/>
    </row>
    <row r="31" spans="1:8" ht="18.75" x14ac:dyDescent="0.3">
      <c r="E31" s="101" t="s">
        <v>77</v>
      </c>
      <c r="F31" s="101"/>
      <c r="G31" s="3"/>
      <c r="H31" s="3"/>
    </row>
    <row r="32" spans="1:8" ht="18.75" x14ac:dyDescent="0.3">
      <c r="E32" s="95" t="s">
        <v>41</v>
      </c>
      <c r="F32" s="95">
        <f>C19</f>
        <v>20047178</v>
      </c>
      <c r="G32" s="3"/>
      <c r="H32" s="3"/>
    </row>
    <row r="33" spans="1:8" ht="18.75" x14ac:dyDescent="0.3">
      <c r="E33" s="95" t="s">
        <v>19</v>
      </c>
      <c r="F33" s="95">
        <f>F32*90%</f>
        <v>18042460.199999999</v>
      </c>
      <c r="G33" s="3"/>
      <c r="H33" s="75">
        <f>F32*80</f>
        <v>1603774240</v>
      </c>
    </row>
    <row r="34" spans="1:8" ht="18.75" x14ac:dyDescent="0.3">
      <c r="E34" s="95" t="s">
        <v>20</v>
      </c>
      <c r="F34" s="95">
        <f>F32*80%</f>
        <v>16037742.4</v>
      </c>
      <c r="G34" s="3"/>
      <c r="H34" s="3"/>
    </row>
    <row r="35" spans="1:8" x14ac:dyDescent="0.25">
      <c r="F35" s="3"/>
      <c r="G35" s="3"/>
      <c r="H35" s="3"/>
    </row>
    <row r="36" spans="1:8" x14ac:dyDescent="0.25">
      <c r="F36" s="3"/>
      <c r="G36" s="3"/>
      <c r="H36" s="3"/>
    </row>
    <row r="37" spans="1:8" x14ac:dyDescent="0.25">
      <c r="F37" s="3"/>
      <c r="G37" s="3"/>
      <c r="H37" s="3"/>
    </row>
    <row r="38" spans="1:8" x14ac:dyDescent="0.25">
      <c r="F38" s="3"/>
      <c r="G38" s="3"/>
      <c r="H38" s="3"/>
    </row>
    <row r="46" spans="1:8" x14ac:dyDescent="0.25">
      <c r="A46" s="20"/>
      <c r="F46" s="121">
        <v>17241000</v>
      </c>
    </row>
    <row r="47" spans="1:8" x14ac:dyDescent="0.25">
      <c r="F47" s="121">
        <f>F32</f>
        <v>20047178</v>
      </c>
    </row>
    <row r="48" spans="1:8" x14ac:dyDescent="0.25">
      <c r="F48" s="31">
        <f>F47-F46</f>
        <v>2806178</v>
      </c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07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Q22" sqref="Q22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20.71093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855</v>
      </c>
      <c r="C2">
        <f>B2*1.2</f>
        <v>1026</v>
      </c>
      <c r="D2" s="87">
        <f>C2*1.2</f>
        <v>1231.2</v>
      </c>
      <c r="E2" s="87">
        <v>20500000</v>
      </c>
      <c r="F2" s="103">
        <f>E2/B2</f>
        <v>23976.608187134501</v>
      </c>
      <c r="G2" s="77">
        <f>E2/C2</f>
        <v>19980.506822612086</v>
      </c>
      <c r="H2">
        <f>E2/D2</f>
        <v>16650.422352176738</v>
      </c>
      <c r="I2">
        <v>17</v>
      </c>
      <c r="J2">
        <v>1702</v>
      </c>
      <c r="O2" s="86">
        <f>P2/1.2</f>
        <v>823.53570000000002</v>
      </c>
      <c r="P2" s="87">
        <f>91.81*10.764</f>
        <v>988.24284</v>
      </c>
      <c r="Q2" s="87">
        <v>21000000</v>
      </c>
      <c r="R2" s="104">
        <f t="shared" ref="R2:R3" si="0">Q2/O2</f>
        <v>25499.805290772456</v>
      </c>
      <c r="S2" s="87">
        <f>Q2/P2</f>
        <v>21249.837742310381</v>
      </c>
      <c r="T2" s="87"/>
      <c r="U2" s="88"/>
      <c r="V2" s="3"/>
      <c r="W2" s="3"/>
      <c r="X2" s="3"/>
      <c r="Y2" s="3"/>
      <c r="AB2" s="33"/>
    </row>
    <row r="3" spans="1:32" x14ac:dyDescent="0.25">
      <c r="B3" s="92">
        <v>904</v>
      </c>
      <c r="C3">
        <f t="shared" ref="C3:D3" si="1">B3*1.2</f>
        <v>1084.8</v>
      </c>
      <c r="D3" s="87">
        <f t="shared" si="1"/>
        <v>1301.76</v>
      </c>
      <c r="E3" s="87">
        <v>18000000</v>
      </c>
      <c r="F3" s="87">
        <f t="shared" ref="F3:F6" si="2">E3/B3</f>
        <v>19911.504424778763</v>
      </c>
      <c r="G3" s="77">
        <f t="shared" ref="G3:G9" si="3">E3/C3</f>
        <v>16592.920353982303</v>
      </c>
      <c r="H3">
        <f t="shared" ref="H3:H7" si="4">E3/D3</f>
        <v>13827.433628318584</v>
      </c>
      <c r="I3">
        <v>15</v>
      </c>
      <c r="J3">
        <v>1502</v>
      </c>
      <c r="O3" s="86">
        <f>P3/1.2</f>
        <v>816.62880000000007</v>
      </c>
      <c r="P3" s="87">
        <f>91.04*10.764</f>
        <v>979.95456000000001</v>
      </c>
      <c r="Q3" s="87">
        <v>20300000</v>
      </c>
      <c r="R3" s="103">
        <f t="shared" si="0"/>
        <v>24858.295470353234</v>
      </c>
      <c r="S3" s="87">
        <f>Q3/P3</f>
        <v>20715.246225294366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879</v>
      </c>
      <c r="C4">
        <f t="shared" ref="C4:D4" si="5">B4*1.2</f>
        <v>1054.8</v>
      </c>
      <c r="D4" s="87">
        <f t="shared" si="5"/>
        <v>1265.76</v>
      </c>
      <c r="E4" s="87">
        <v>18900000</v>
      </c>
      <c r="F4" s="87">
        <f t="shared" si="2"/>
        <v>21501.70648464164</v>
      </c>
      <c r="G4" s="77">
        <f t="shared" si="3"/>
        <v>17918.088737201368</v>
      </c>
      <c r="H4">
        <f t="shared" si="4"/>
        <v>14931.740614334471</v>
      </c>
      <c r="I4">
        <v>11</v>
      </c>
      <c r="J4">
        <v>1104</v>
      </c>
      <c r="O4" s="86">
        <f>P4/1.2</f>
        <v>818.24339999999995</v>
      </c>
      <c r="P4" s="87">
        <f>91.22*10.764</f>
        <v>981.89207999999996</v>
      </c>
      <c r="Q4" s="87">
        <v>19051000</v>
      </c>
      <c r="R4" s="103">
        <f>Q4/O4</f>
        <v>23282.803136572809</v>
      </c>
      <c r="S4" s="87">
        <f>Q4/P4</f>
        <v>19402.335947144009</v>
      </c>
      <c r="T4" s="87"/>
      <c r="U4" s="88"/>
      <c r="V4" s="3"/>
      <c r="W4" s="3"/>
      <c r="X4" s="3"/>
      <c r="Y4" s="3"/>
    </row>
    <row r="5" spans="1:32" x14ac:dyDescent="0.25">
      <c r="B5" s="71">
        <v>823</v>
      </c>
      <c r="C5">
        <f t="shared" ref="C5:D5" si="6">B5*1.2</f>
        <v>987.59999999999991</v>
      </c>
      <c r="D5" s="87">
        <f t="shared" si="6"/>
        <v>1185.1199999999999</v>
      </c>
      <c r="E5" s="87">
        <v>21000000</v>
      </c>
      <c r="F5" s="103">
        <f t="shared" si="2"/>
        <v>25516.403402187119</v>
      </c>
      <c r="G5" s="77">
        <f t="shared" si="3"/>
        <v>21263.669501822602</v>
      </c>
      <c r="H5">
        <f t="shared" si="4"/>
        <v>17719.724584852167</v>
      </c>
      <c r="O5" s="86"/>
      <c r="P5" s="87"/>
      <c r="Q5" s="87"/>
      <c r="R5" s="87" t="e">
        <f>Q5/O5</f>
        <v>#DIV/0!</v>
      </c>
      <c r="S5" s="87" t="e">
        <f>Q5/P5</f>
        <v>#DIV/0!</v>
      </c>
      <c r="T5" s="87"/>
      <c r="U5" s="88"/>
      <c r="V5" s="3"/>
      <c r="W5" s="3"/>
      <c r="X5" s="3"/>
      <c r="Y5" s="3"/>
    </row>
    <row r="6" spans="1:32" x14ac:dyDescent="0.25">
      <c r="B6">
        <v>855</v>
      </c>
      <c r="C6">
        <f t="shared" ref="C6:D6" si="7">B6*1.2</f>
        <v>1026</v>
      </c>
      <c r="D6" s="87">
        <f t="shared" si="7"/>
        <v>1231.2</v>
      </c>
      <c r="E6" s="87">
        <v>21000000</v>
      </c>
      <c r="F6" s="104">
        <f t="shared" si="2"/>
        <v>24561.403508771931</v>
      </c>
      <c r="G6" s="77">
        <f t="shared" si="3"/>
        <v>20467.83625730994</v>
      </c>
      <c r="H6">
        <f t="shared" si="4"/>
        <v>17056.530214424951</v>
      </c>
      <c r="O6" s="87"/>
      <c r="P6" s="87"/>
      <c r="Q6" s="87"/>
      <c r="R6" s="87" t="e">
        <f>Q6/O6</f>
        <v>#DIV/0!</v>
      </c>
      <c r="S6" s="87" t="e">
        <f>Q6/P6</f>
        <v>#DIV/0!</v>
      </c>
      <c r="T6" s="87"/>
      <c r="U6" s="88"/>
      <c r="V6" s="3"/>
      <c r="W6" s="3"/>
      <c r="X6" s="3"/>
      <c r="Y6" s="3"/>
    </row>
    <row r="7" spans="1:32" x14ac:dyDescent="0.25">
      <c r="B7">
        <v>900</v>
      </c>
      <c r="C7">
        <f t="shared" ref="C7:D7" si="8">B7*1.2</f>
        <v>1080</v>
      </c>
      <c r="D7" s="87">
        <f t="shared" si="8"/>
        <v>1296</v>
      </c>
      <c r="E7" s="87">
        <v>21000000</v>
      </c>
      <c r="F7" s="104">
        <f t="shared" ref="F7:F14" si="9">ROUND((E7/B7),0)</f>
        <v>23333</v>
      </c>
      <c r="G7" s="77">
        <f t="shared" si="3"/>
        <v>19444.444444444445</v>
      </c>
      <c r="H7">
        <f t="shared" si="4"/>
        <v>16203.703703703704</v>
      </c>
      <c r="O7" s="87"/>
      <c r="P7" s="87"/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B8">
        <v>930</v>
      </c>
      <c r="C8">
        <f t="shared" ref="C8:D8" si="10">B8*1.2</f>
        <v>1116</v>
      </c>
      <c r="D8" s="87">
        <f t="shared" si="10"/>
        <v>1339.2</v>
      </c>
      <c r="E8" s="87">
        <v>22000000</v>
      </c>
      <c r="F8" s="104">
        <f t="shared" si="9"/>
        <v>23656</v>
      </c>
      <c r="G8" s="77">
        <f t="shared" si="3"/>
        <v>19713.26164874552</v>
      </c>
      <c r="H8">
        <f t="shared" ref="H8:H13" si="11">F8/D8</f>
        <v>17.664277180406213</v>
      </c>
      <c r="O8" s="87"/>
      <c r="P8" s="87"/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B9">
        <v>850</v>
      </c>
      <c r="C9">
        <f t="shared" ref="C6:C12" si="12">B9*1.2</f>
        <v>1020</v>
      </c>
      <c r="D9" s="87">
        <f t="shared" ref="D3:D9" si="13">C9*1.2</f>
        <v>1224</v>
      </c>
      <c r="E9" s="87">
        <v>21000000</v>
      </c>
      <c r="F9" s="103">
        <f t="shared" si="9"/>
        <v>24706</v>
      </c>
      <c r="G9" s="77">
        <f t="shared" si="3"/>
        <v>20588.235294117647</v>
      </c>
      <c r="H9">
        <f t="shared" si="11"/>
        <v>20.184640522875817</v>
      </c>
      <c r="O9" s="87"/>
      <c r="P9" s="87"/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12"/>
        <v>0</v>
      </c>
      <c r="D10" s="87">
        <v>0</v>
      </c>
      <c r="E10" s="87"/>
      <c r="F10" s="87" t="e">
        <f t="shared" si="9"/>
        <v>#DIV/0!</v>
      </c>
      <c r="G10" t="e">
        <f t="shared" ref="G10:G14" si="14">ROUND((E10/C10),0)</f>
        <v>#DIV/0!</v>
      </c>
      <c r="H10" t="e">
        <f t="shared" si="11"/>
        <v>#DIV/0!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12"/>
        <v>0</v>
      </c>
      <c r="D11">
        <f t="shared" ref="D11:D14" si="15">C11*1.2</f>
        <v>0</v>
      </c>
      <c r="E11" s="87"/>
      <c r="F11" t="e">
        <f t="shared" si="9"/>
        <v>#DIV/0!</v>
      </c>
      <c r="G11" t="e">
        <f t="shared" si="14"/>
        <v>#DIV/0!</v>
      </c>
      <c r="H11" t="e">
        <f t="shared" si="11"/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12"/>
        <v>0</v>
      </c>
      <c r="D12">
        <f t="shared" si="15"/>
        <v>0</v>
      </c>
      <c r="E12" s="87"/>
      <c r="F12" t="e">
        <f t="shared" si="9"/>
        <v>#DIV/0!</v>
      </c>
      <c r="G12" t="e">
        <f t="shared" si="14"/>
        <v>#DIV/0!</v>
      </c>
      <c r="H12" t="e">
        <f t="shared" si="11"/>
        <v>#DIV/0!</v>
      </c>
      <c r="I12">
        <f t="shared" ref="I12:I14" si="16">U12</f>
        <v>0</v>
      </c>
      <c r="J12">
        <f t="shared" ref="J12:J14" si="17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8">B13*1.1</f>
        <v>0</v>
      </c>
      <c r="D13">
        <f t="shared" si="15"/>
        <v>0</v>
      </c>
      <c r="E13" s="87"/>
      <c r="F13" t="e">
        <f t="shared" si="9"/>
        <v>#DIV/0!</v>
      </c>
      <c r="G13" t="e">
        <f t="shared" si="14"/>
        <v>#DIV/0!</v>
      </c>
      <c r="H13" t="e">
        <f t="shared" si="11"/>
        <v>#DIV/0!</v>
      </c>
      <c r="I13">
        <f t="shared" si="16"/>
        <v>0</v>
      </c>
      <c r="J13">
        <f t="shared" si="17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8"/>
        <v>0</v>
      </c>
      <c r="D14">
        <f t="shared" si="15"/>
        <v>0</v>
      </c>
      <c r="E14" s="87"/>
      <c r="F14" t="e">
        <f t="shared" si="9"/>
        <v>#DIV/0!</v>
      </c>
      <c r="G14" t="e">
        <f t="shared" si="14"/>
        <v>#DIV/0!</v>
      </c>
      <c r="H14" t="e">
        <f t="shared" ref="H14" si="19">ROUND((E14/D14),0)</f>
        <v>#DIV/0!</v>
      </c>
      <c r="I14">
        <f t="shared" si="16"/>
        <v>0</v>
      </c>
      <c r="J14">
        <f t="shared" si="17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20">B15*1.2</f>
        <v>0</v>
      </c>
      <c r="D15">
        <f t="shared" ref="D15:D18" si="21">C15*1.2</f>
        <v>0</v>
      </c>
      <c r="E15" s="87"/>
      <c r="F15" t="e">
        <f t="shared" ref="F15:F18" si="22">ROUND((E15/B15),0)</f>
        <v>#DIV/0!</v>
      </c>
      <c r="G15" t="e">
        <f t="shared" ref="G15:G18" si="23">ROUND((E15/C15),0)</f>
        <v>#DIV/0!</v>
      </c>
      <c r="H15" t="e">
        <f t="shared" ref="H15:H18" si="24">ROUND((E15/D15),0)</f>
        <v>#DIV/0!</v>
      </c>
      <c r="I15">
        <f t="shared" ref="I15:J18" si="25">U15</f>
        <v>0</v>
      </c>
      <c r="J15">
        <f t="shared" si="25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6">B16*1.2</f>
        <v>0</v>
      </c>
      <c r="D16">
        <f t="shared" si="21"/>
        <v>0</v>
      </c>
      <c r="E16" s="87"/>
      <c r="F16" t="e">
        <f t="shared" si="22"/>
        <v>#DIV/0!</v>
      </c>
      <c r="G16" t="e">
        <f t="shared" si="23"/>
        <v>#DIV/0!</v>
      </c>
      <c r="H16" t="e">
        <f t="shared" si="24"/>
        <v>#DIV/0!</v>
      </c>
      <c r="I16">
        <f t="shared" si="25"/>
        <v>0</v>
      </c>
      <c r="J16">
        <f t="shared" si="25"/>
        <v>0</v>
      </c>
      <c r="S16" s="87"/>
      <c r="T16" s="87"/>
    </row>
    <row r="17" spans="1:25" x14ac:dyDescent="0.25">
      <c r="B17">
        <f t="shared" ref="B17:B18" si="27">O17</f>
        <v>0</v>
      </c>
      <c r="C17">
        <f t="shared" si="26"/>
        <v>0</v>
      </c>
      <c r="D17">
        <f t="shared" si="21"/>
        <v>0</v>
      </c>
      <c r="E17" s="87"/>
      <c r="F17" t="e">
        <f t="shared" si="22"/>
        <v>#DIV/0!</v>
      </c>
      <c r="G17" t="e">
        <f t="shared" si="23"/>
        <v>#DIV/0!</v>
      </c>
      <c r="H17" t="e">
        <f t="shared" si="24"/>
        <v>#DIV/0!</v>
      </c>
      <c r="I17">
        <f t="shared" si="25"/>
        <v>0</v>
      </c>
      <c r="J17">
        <f t="shared" si="25"/>
        <v>0</v>
      </c>
      <c r="S17" s="87"/>
      <c r="T17" s="87"/>
    </row>
    <row r="18" spans="1:25" x14ac:dyDescent="0.25">
      <c r="B18">
        <f t="shared" si="27"/>
        <v>0</v>
      </c>
      <c r="C18">
        <f t="shared" si="26"/>
        <v>0</v>
      </c>
      <c r="D18">
        <f t="shared" si="21"/>
        <v>0</v>
      </c>
      <c r="E18" s="87"/>
      <c r="F18" t="e">
        <f t="shared" si="22"/>
        <v>#DIV/0!</v>
      </c>
      <c r="G18" t="e">
        <f t="shared" si="23"/>
        <v>#DIV/0!</v>
      </c>
      <c r="H18" t="e">
        <f t="shared" si="24"/>
        <v>#DIV/0!</v>
      </c>
      <c r="I18">
        <f t="shared" si="25"/>
        <v>0</v>
      </c>
      <c r="J18">
        <f t="shared" si="25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02" t="s">
        <v>55</v>
      </c>
      <c r="G117" s="102"/>
      <c r="H117" s="102"/>
      <c r="I117" s="102"/>
      <c r="J117" s="102"/>
      <c r="K117" s="102"/>
      <c r="L117" s="102"/>
      <c r="M117" s="102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10:T77"/>
  <sheetViews>
    <sheetView topLeftCell="A13" workbookViewId="0">
      <selection activeCell="T112" sqref="T112"/>
    </sheetView>
  </sheetViews>
  <sheetFormatPr defaultRowHeight="15" x14ac:dyDescent="0.25"/>
  <sheetData>
    <row r="10" spans="17:18" x14ac:dyDescent="0.25">
      <c r="Q10" t="s">
        <v>79</v>
      </c>
      <c r="R10">
        <v>3</v>
      </c>
    </row>
    <row r="47" spans="19:20" x14ac:dyDescent="0.25">
      <c r="S47" t="s">
        <v>79</v>
      </c>
      <c r="T47">
        <v>8</v>
      </c>
    </row>
    <row r="77" spans="14:15" x14ac:dyDescent="0.25">
      <c r="N77" t="s">
        <v>79</v>
      </c>
      <c r="O77">
        <v>14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workbookViewId="0">
      <selection activeCell="A316" sqref="A3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2025-03-11T06:34:20Z</dcterms:modified>
</cp:coreProperties>
</file>