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ore\Union Bank of India\Pitampur Branch\24-02-2015 - Plot No. 05 - Mahalaxmi Nagar\"/>
    </mc:Choice>
  </mc:AlternateContent>
  <xr:revisionPtr revIDLastSave="0" documentId="13_ncr:1_{D50B9329-D1A6-47C8-B812-DDB489F0DC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culation" sheetId="14" r:id="rId1"/>
    <sheet name="Summary" sheetId="3" r:id="rId2"/>
    <sheet name="Sheet1" sheetId="4" r:id="rId3"/>
    <sheet name="Sheet2" sheetId="12" r:id="rId4"/>
    <sheet name="Sheet3" sheetId="13" r:id="rId5"/>
    <sheet name="Sheet4" sheetId="15" r:id="rId6"/>
    <sheet name="Sheet5" sheetId="16" r:id="rId7"/>
    <sheet name="Sheet6" sheetId="17" r:id="rId8"/>
    <sheet name="Sheet7" sheetId="18" r:id="rId9"/>
    <sheet name="Sheet8" sheetId="19" r:id="rId10"/>
    <sheet name="Sheet9" sheetId="20" r:id="rId11"/>
    <sheet name="Sheet10" sheetId="21" r:id="rId12"/>
    <sheet name="Sheet11" sheetId="22" r:id="rId13"/>
    <sheet name="Sheet12" sheetId="23" r:id="rId14"/>
    <sheet name="Sheet13" sheetId="24" r:id="rId15"/>
    <sheet name="Sheet14" sheetId="25" r:id="rId16"/>
    <sheet name="Sheet15" sheetId="26" r:id="rId17"/>
    <sheet name="Sheet16" sheetId="27" r:id="rId18"/>
    <sheet name="Sheet17" sheetId="28" r:id="rId19"/>
    <sheet name="Sheet18" sheetId="29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7" i="14" l="1"/>
  <c r="Z22" i="14"/>
  <c r="Z19" i="14"/>
  <c r="Z20" i="14"/>
  <c r="Z21" i="14"/>
  <c r="Z18" i="14"/>
  <c r="U34" i="14"/>
  <c r="U29" i="14"/>
  <c r="U30" i="14"/>
  <c r="U31" i="14"/>
  <c r="U32" i="14"/>
  <c r="U33" i="14"/>
  <c r="U28" i="14"/>
  <c r="U21" i="14"/>
  <c r="U18" i="14"/>
  <c r="U19" i="14"/>
  <c r="U20" i="14"/>
  <c r="U22" i="14"/>
  <c r="U24" i="14"/>
  <c r="U17" i="14"/>
  <c r="N117" i="14" l="1"/>
  <c r="O29" i="14"/>
  <c r="E2" i="14" l="1"/>
  <c r="S2" i="3"/>
  <c r="S3" i="3"/>
  <c r="S4" i="3"/>
  <c r="S5" i="3"/>
  <c r="S24" i="3"/>
  <c r="S28" i="3"/>
  <c r="C22" i="14"/>
  <c r="C28" i="14" s="1"/>
  <c r="C17" i="14"/>
  <c r="C27" i="14" s="1"/>
  <c r="C12" i="14"/>
  <c r="O11" i="14"/>
  <c r="J11" i="14"/>
  <c r="K11" i="14" s="1"/>
  <c r="L11" i="14" s="1"/>
  <c r="N11" i="14" s="1"/>
  <c r="H11" i="14"/>
  <c r="I11" i="14" s="1"/>
  <c r="O10" i="14"/>
  <c r="H10" i="14"/>
  <c r="I10" i="14" s="1"/>
  <c r="O9" i="14"/>
  <c r="H9" i="14"/>
  <c r="I9" i="14" s="1"/>
  <c r="O8" i="14"/>
  <c r="H8" i="14"/>
  <c r="I8" i="14" s="1"/>
  <c r="N4" i="14"/>
  <c r="K2" i="14" s="1"/>
  <c r="C4" i="14"/>
  <c r="C25" i="14" s="1"/>
  <c r="J2" i="14"/>
  <c r="X2" i="3"/>
  <c r="Y2" i="3" s="1"/>
  <c r="X3" i="3"/>
  <c r="Y3" i="3" s="1"/>
  <c r="S6" i="3"/>
  <c r="S7" i="3"/>
  <c r="S8" i="3"/>
  <c r="S9" i="3"/>
  <c r="S10" i="3"/>
  <c r="S11" i="3"/>
  <c r="L2" i="14" l="1"/>
  <c r="J10" i="14"/>
  <c r="K10" i="14" s="1"/>
  <c r="L10" i="14" s="1"/>
  <c r="N10" i="14" s="1"/>
  <c r="M10" i="14" s="1"/>
  <c r="J8" i="14"/>
  <c r="K8" i="14" s="1"/>
  <c r="L8" i="14" s="1"/>
  <c r="N8" i="14" s="1"/>
  <c r="M8" i="14" s="1"/>
  <c r="J9" i="14"/>
  <c r="K9" i="14" s="1"/>
  <c r="L9" i="14" s="1"/>
  <c r="N9" i="14" s="1"/>
  <c r="M9" i="14" s="1"/>
  <c r="M11" i="14"/>
  <c r="O12" i="14"/>
  <c r="C32" i="14" s="1"/>
  <c r="X18" i="3"/>
  <c r="Y18" i="3" s="1"/>
  <c r="O18" i="3"/>
  <c r="P18" i="3" s="1"/>
  <c r="Q18" i="3" s="1"/>
  <c r="S18" i="3" s="1"/>
  <c r="H18" i="3"/>
  <c r="G18" i="3"/>
  <c r="F18" i="3"/>
  <c r="C18" i="3"/>
  <c r="A18" i="3"/>
  <c r="X17" i="3"/>
  <c r="H17" i="3" s="1"/>
  <c r="O17" i="3"/>
  <c r="P17" i="3" s="1"/>
  <c r="Q17" i="3" s="1"/>
  <c r="S17" i="3" s="1"/>
  <c r="G17" i="3"/>
  <c r="F17" i="3"/>
  <c r="C17" i="3"/>
  <c r="A17" i="3"/>
  <c r="X16" i="3"/>
  <c r="H16" i="3" s="1"/>
  <c r="O16" i="3"/>
  <c r="P16" i="3" s="1"/>
  <c r="Q16" i="3" s="1"/>
  <c r="S16" i="3" s="1"/>
  <c r="G16" i="3"/>
  <c r="F16" i="3"/>
  <c r="C16" i="3"/>
  <c r="A16" i="3"/>
  <c r="Y15" i="3"/>
  <c r="AA15" i="3" s="1"/>
  <c r="K15" i="3" s="1"/>
  <c r="X15" i="3"/>
  <c r="O15" i="3"/>
  <c r="P15" i="3" s="1"/>
  <c r="Q15" i="3" s="1"/>
  <c r="S15" i="3" s="1"/>
  <c r="H15" i="3"/>
  <c r="G15" i="3"/>
  <c r="F15" i="3"/>
  <c r="C15" i="3"/>
  <c r="A15" i="3"/>
  <c r="Y14" i="3"/>
  <c r="I14" i="3" s="1"/>
  <c r="X14" i="3"/>
  <c r="P14" i="3"/>
  <c r="Q14" i="3" s="1"/>
  <c r="O14" i="3"/>
  <c r="H14" i="3"/>
  <c r="G14" i="3"/>
  <c r="F14" i="3"/>
  <c r="C14" i="3"/>
  <c r="A14" i="3"/>
  <c r="X13" i="3"/>
  <c r="H13" i="3" s="1"/>
  <c r="P13" i="3"/>
  <c r="Q13" i="3" s="1"/>
  <c r="S13" i="3" s="1"/>
  <c r="O13" i="3"/>
  <c r="G13" i="3"/>
  <c r="F13" i="3"/>
  <c r="C13" i="3"/>
  <c r="A13" i="3"/>
  <c r="Y12" i="3"/>
  <c r="X12" i="3"/>
  <c r="H12" i="3" s="1"/>
  <c r="P12" i="3"/>
  <c r="Q12" i="3" s="1"/>
  <c r="S12" i="3" s="1"/>
  <c r="O12" i="3"/>
  <c r="G12" i="3"/>
  <c r="F12" i="3"/>
  <c r="C12" i="3"/>
  <c r="A12" i="3"/>
  <c r="Y11" i="3"/>
  <c r="AA11" i="3" s="1"/>
  <c r="K11" i="3" s="1"/>
  <c r="X11" i="3"/>
  <c r="O11" i="3"/>
  <c r="P11" i="3" s="1"/>
  <c r="Q11" i="3" s="1"/>
  <c r="H11" i="3"/>
  <c r="G11" i="3"/>
  <c r="F11" i="3"/>
  <c r="C11" i="3"/>
  <c r="A11" i="3"/>
  <c r="Y10" i="3"/>
  <c r="I10" i="3" s="1"/>
  <c r="X10" i="3"/>
  <c r="P10" i="3"/>
  <c r="Q10" i="3" s="1"/>
  <c r="O10" i="3"/>
  <c r="H10" i="3"/>
  <c r="G10" i="3"/>
  <c r="F10" i="3"/>
  <c r="C10" i="3"/>
  <c r="A10" i="3"/>
  <c r="X9" i="3"/>
  <c r="H9" i="3" s="1"/>
  <c r="P9" i="3"/>
  <c r="Q9" i="3" s="1"/>
  <c r="O9" i="3"/>
  <c r="G9" i="3"/>
  <c r="F9" i="3"/>
  <c r="C9" i="3"/>
  <c r="A9" i="3"/>
  <c r="Y8" i="3"/>
  <c r="X8" i="3"/>
  <c r="H8" i="3" s="1"/>
  <c r="P8" i="3"/>
  <c r="Q8" i="3" s="1"/>
  <c r="O8" i="3"/>
  <c r="G8" i="3"/>
  <c r="F8" i="3"/>
  <c r="C8" i="3"/>
  <c r="A8" i="3"/>
  <c r="Y7" i="3"/>
  <c r="AA7" i="3" s="1"/>
  <c r="K7" i="3" s="1"/>
  <c r="X7" i="3"/>
  <c r="O7" i="3"/>
  <c r="P7" i="3" s="1"/>
  <c r="Q7" i="3" s="1"/>
  <c r="H7" i="3"/>
  <c r="G7" i="3"/>
  <c r="F7" i="3"/>
  <c r="C7" i="3"/>
  <c r="A7" i="3"/>
  <c r="Y6" i="3"/>
  <c r="I6" i="3" s="1"/>
  <c r="X6" i="3"/>
  <c r="P6" i="3"/>
  <c r="Q6" i="3" s="1"/>
  <c r="O6" i="3"/>
  <c r="H6" i="3"/>
  <c r="G6" i="3"/>
  <c r="F6" i="3"/>
  <c r="C6" i="3"/>
  <c r="A6" i="3"/>
  <c r="X5" i="3"/>
  <c r="H5" i="3" s="1"/>
  <c r="O5" i="3"/>
  <c r="P5" i="3" s="1"/>
  <c r="Q5" i="3" s="1"/>
  <c r="G5" i="3"/>
  <c r="F5" i="3"/>
  <c r="C5" i="3"/>
  <c r="A5" i="3"/>
  <c r="X4" i="3"/>
  <c r="H4" i="3" s="1"/>
  <c r="O4" i="3"/>
  <c r="P4" i="3" s="1"/>
  <c r="Q4" i="3" s="1"/>
  <c r="G4" i="3"/>
  <c r="F4" i="3"/>
  <c r="C4" i="3"/>
  <c r="A4" i="3"/>
  <c r="H3" i="3"/>
  <c r="O3" i="3"/>
  <c r="P3" i="3" s="1"/>
  <c r="Q3" i="3" s="1"/>
  <c r="G3" i="3"/>
  <c r="F3" i="3"/>
  <c r="C3" i="3"/>
  <c r="A3" i="3"/>
  <c r="H2" i="3"/>
  <c r="O2" i="3"/>
  <c r="P2" i="3" s="1"/>
  <c r="Q2" i="3" s="1"/>
  <c r="G2" i="3"/>
  <c r="F2" i="3"/>
  <c r="C2" i="3"/>
  <c r="A2" i="3"/>
  <c r="K1" i="3"/>
  <c r="J1" i="3"/>
  <c r="I1" i="3"/>
  <c r="H1" i="3"/>
  <c r="G1" i="3"/>
  <c r="F1" i="3"/>
  <c r="A1" i="3"/>
  <c r="N12" i="14" l="1"/>
  <c r="L3" i="14" s="1"/>
  <c r="L4" i="14" s="1"/>
  <c r="M12" i="14"/>
  <c r="Y4" i="3"/>
  <c r="AA4" i="3" s="1"/>
  <c r="K4" i="3" s="1"/>
  <c r="Y16" i="3"/>
  <c r="AA16" i="3" s="1"/>
  <c r="K16" i="3" s="1"/>
  <c r="AA8" i="3"/>
  <c r="K8" i="3" s="1"/>
  <c r="AA12" i="3"/>
  <c r="K12" i="3" s="1"/>
  <c r="U2" i="3"/>
  <c r="D2" i="3" s="1"/>
  <c r="E2" i="3" s="1"/>
  <c r="B4" i="3"/>
  <c r="U4" i="3"/>
  <c r="D4" i="3" s="1"/>
  <c r="E4" i="3" s="1"/>
  <c r="B8" i="3"/>
  <c r="U8" i="3"/>
  <c r="D8" i="3" s="1"/>
  <c r="E8" i="3" s="1"/>
  <c r="B12" i="3"/>
  <c r="U12" i="3"/>
  <c r="D12" i="3" s="1"/>
  <c r="E12" i="3" s="1"/>
  <c r="B5" i="3"/>
  <c r="U5" i="3"/>
  <c r="D5" i="3" s="1"/>
  <c r="E5" i="3" s="1"/>
  <c r="B9" i="3"/>
  <c r="U9" i="3"/>
  <c r="D9" i="3" s="1"/>
  <c r="E9" i="3" s="1"/>
  <c r="B13" i="3"/>
  <c r="U13" i="3"/>
  <c r="D13" i="3" s="1"/>
  <c r="E13" i="3" s="1"/>
  <c r="B16" i="3"/>
  <c r="U16" i="3"/>
  <c r="D16" i="3" s="1"/>
  <c r="E16" i="3" s="1"/>
  <c r="U18" i="3"/>
  <c r="D18" i="3" s="1"/>
  <c r="E18" i="3" s="1"/>
  <c r="B18" i="3"/>
  <c r="B3" i="3"/>
  <c r="U3" i="3"/>
  <c r="D3" i="3" s="1"/>
  <c r="E3" i="3" s="1"/>
  <c r="AA6" i="3"/>
  <c r="K6" i="3" s="1"/>
  <c r="Z7" i="3"/>
  <c r="J7" i="3" s="1"/>
  <c r="B7" i="3"/>
  <c r="U7" i="3"/>
  <c r="D7" i="3" s="1"/>
  <c r="E7" i="3" s="1"/>
  <c r="AA10" i="3"/>
  <c r="K10" i="3" s="1"/>
  <c r="Z11" i="3"/>
  <c r="J11" i="3" s="1"/>
  <c r="B11" i="3"/>
  <c r="U11" i="3"/>
  <c r="D11" i="3" s="1"/>
  <c r="E11" i="3" s="1"/>
  <c r="AA14" i="3"/>
  <c r="K14" i="3" s="1"/>
  <c r="S14" i="3"/>
  <c r="Z15" i="3"/>
  <c r="J15" i="3" s="1"/>
  <c r="B15" i="3"/>
  <c r="U15" i="3"/>
  <c r="D15" i="3" s="1"/>
  <c r="E15" i="3" s="1"/>
  <c r="B17" i="3"/>
  <c r="U17" i="3"/>
  <c r="D17" i="3" s="1"/>
  <c r="E17" i="3" s="1"/>
  <c r="AA18" i="3"/>
  <c r="K18" i="3" s="1"/>
  <c r="I18" i="3"/>
  <c r="Z18" i="3"/>
  <c r="J18" i="3" s="1"/>
  <c r="Y5" i="3"/>
  <c r="I7" i="3"/>
  <c r="Z8" i="3"/>
  <c r="J8" i="3" s="1"/>
  <c r="Y9" i="3"/>
  <c r="I11" i="3"/>
  <c r="Z12" i="3"/>
  <c r="J12" i="3" s="1"/>
  <c r="Y13" i="3"/>
  <c r="I15" i="3"/>
  <c r="Y17" i="3"/>
  <c r="B2" i="3"/>
  <c r="I8" i="3"/>
  <c r="I12" i="3"/>
  <c r="I16" i="3"/>
  <c r="Z16" i="3" l="1"/>
  <c r="J16" i="3" s="1"/>
  <c r="C26" i="14"/>
  <c r="C29" i="14" s="1"/>
  <c r="AA3" i="3"/>
  <c r="K3" i="3" s="1"/>
  <c r="Z3" i="3"/>
  <c r="J3" i="3" s="1"/>
  <c r="I2" i="3"/>
  <c r="Z2" i="3"/>
  <c r="J2" i="3" s="1"/>
  <c r="I3" i="3"/>
  <c r="I4" i="3"/>
  <c r="Z4" i="3"/>
  <c r="J4" i="3" s="1"/>
  <c r="AA2" i="3"/>
  <c r="K2" i="3" s="1"/>
  <c r="AA13" i="3"/>
  <c r="K13" i="3" s="1"/>
  <c r="I13" i="3"/>
  <c r="Z13" i="3"/>
  <c r="J13" i="3" s="1"/>
  <c r="AA17" i="3"/>
  <c r="K17" i="3" s="1"/>
  <c r="I17" i="3"/>
  <c r="Z17" i="3"/>
  <c r="J17" i="3" s="1"/>
  <c r="AA5" i="3"/>
  <c r="K5" i="3" s="1"/>
  <c r="I5" i="3"/>
  <c r="Z5" i="3"/>
  <c r="J5" i="3" s="1"/>
  <c r="U14" i="3"/>
  <c r="D14" i="3" s="1"/>
  <c r="E14" i="3" s="1"/>
  <c r="Z14" i="3"/>
  <c r="J14" i="3" s="1"/>
  <c r="B14" i="3"/>
  <c r="U10" i="3"/>
  <c r="D10" i="3" s="1"/>
  <c r="E10" i="3" s="1"/>
  <c r="Z10" i="3"/>
  <c r="J10" i="3" s="1"/>
  <c r="B10" i="3"/>
  <c r="AA9" i="3"/>
  <c r="K9" i="3" s="1"/>
  <c r="I9" i="3"/>
  <c r="Z9" i="3"/>
  <c r="J9" i="3" s="1"/>
  <c r="U6" i="3"/>
  <c r="D6" i="3" s="1"/>
  <c r="E6" i="3" s="1"/>
  <c r="Z6" i="3"/>
  <c r="J6" i="3" s="1"/>
  <c r="B6" i="3"/>
  <c r="C30" i="14" l="1"/>
  <c r="C31" i="14"/>
  <c r="P2" i="14"/>
  <c r="S2" i="14" s="1"/>
</calcChain>
</file>

<file path=xl/sharedStrings.xml><?xml version="1.0" encoding="utf-8"?>
<sst xmlns="http://schemas.openxmlformats.org/spreadsheetml/2006/main" count="175" uniqueCount="101">
  <si>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</si>
  <si>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</si>
  <si>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</si>
  <si>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</si>
  <si>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</si>
  <si>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</si>
  <si>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</si>
  <si>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</si>
  <si>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</si>
  <si>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</si>
  <si>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</si>
  <si>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</si>
  <si>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</si>
  <si>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</si>
  <si>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</si>
  <si>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</si>
  <si>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</si>
  <si>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</si>
  <si>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</si>
  <si>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</si>
  <si>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</si>
  <si>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</si>
  <si>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Insurable Value / Full Value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</si>
  <si>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</si>
  <si>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</si>
  <si>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</si>
  <si>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</si>
  <si>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</si>
  <si>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</si>
  <si>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</si>
  <si>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</si>
  <si>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</si>
  <si>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</si>
  <si>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</si>
  <si>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</si>
  <si>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</si>
  <si>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Sq. M.</t>
  </si>
  <si>
    <t>Ground Floor</t>
  </si>
  <si>
    <t>Land area in Sq. M.</t>
  </si>
  <si>
    <t>Rate on Sq. M.</t>
  </si>
  <si>
    <t>Rate on Sq. Ft.</t>
  </si>
  <si>
    <t>Date</t>
  </si>
  <si>
    <t>Land in Hector</t>
  </si>
  <si>
    <t>Land in Acre</t>
  </si>
  <si>
    <t>Land in Guntha</t>
  </si>
  <si>
    <t>Land in Sq. Yard</t>
  </si>
  <si>
    <t>Land in Sq. Ft.</t>
  </si>
  <si>
    <t>Land in Sq. M.</t>
  </si>
  <si>
    <t>Construction Area</t>
  </si>
  <si>
    <t>Cost of Construction</t>
  </si>
  <si>
    <t>Construction value</t>
  </si>
  <si>
    <t>Land Value (Including Land development)</t>
  </si>
  <si>
    <t>Land Rate (Including Development) per Sq. Yard.</t>
  </si>
  <si>
    <t>Value as on today</t>
  </si>
  <si>
    <t>Govt. rate</t>
  </si>
  <si>
    <t>(Sq. Ft.)</t>
  </si>
  <si>
    <t>Land Rate (Including Development) per Sq. Ft.</t>
  </si>
  <si>
    <t>First Floor</t>
  </si>
  <si>
    <t>Sale Consideration</t>
  </si>
  <si>
    <t>16.10.2019</t>
  </si>
  <si>
    <t>Second Floor</t>
  </si>
  <si>
    <t xml:space="preserve">Old Valuer </t>
  </si>
  <si>
    <t>YoC</t>
  </si>
  <si>
    <t>2009-2010</t>
  </si>
  <si>
    <t>Other valuer</t>
  </si>
  <si>
    <t>.</t>
  </si>
  <si>
    <t>MR5</t>
  </si>
  <si>
    <t>MR 1</t>
  </si>
  <si>
    <t>MR 5</t>
  </si>
  <si>
    <t>Plot No. 5, MR - IV, Mahalaxmi Nagar, Village Pipliyakumar Taluka &amp; District Indore</t>
  </si>
  <si>
    <t>Plot No.</t>
  </si>
  <si>
    <t>Area</t>
  </si>
  <si>
    <t>Amount</t>
  </si>
  <si>
    <t>a</t>
  </si>
  <si>
    <t>b</t>
  </si>
  <si>
    <t>c</t>
  </si>
  <si>
    <t>Samriddhi Greens, Khasra No. 310/1, 310/2 &amp; Others, Village - Hingoniya, Taluka &amp; District - Indore</t>
  </si>
  <si>
    <t>Hi-Link City Extension, Village Chhota Bangarda, Taluka &amp; District Indore</t>
  </si>
  <si>
    <t>91,00.000.00</t>
  </si>
  <si>
    <t>A)</t>
  </si>
  <si>
    <t>B)</t>
  </si>
  <si>
    <t>C)</t>
  </si>
  <si>
    <t>D)</t>
  </si>
  <si>
    <t>Total</t>
  </si>
  <si>
    <t>Plot No. 434, Mount Burg Township, Village - Mundalanayata, Taluka &amp; District Indore</t>
  </si>
  <si>
    <t>Land</t>
  </si>
  <si>
    <t>Structure (Total BUA)</t>
  </si>
  <si>
    <t>1,140.00 (Dep. Rate)</t>
  </si>
  <si>
    <t>Ground</t>
  </si>
  <si>
    <t>Living</t>
  </si>
  <si>
    <t>Room</t>
  </si>
  <si>
    <t>Kit</t>
  </si>
  <si>
    <t>Puja Room</t>
  </si>
  <si>
    <t>Chowk</t>
  </si>
  <si>
    <t>Shop</t>
  </si>
  <si>
    <t>First</t>
  </si>
  <si>
    <t>Open Space</t>
  </si>
  <si>
    <t>Passage</t>
  </si>
  <si>
    <t>Second</t>
  </si>
  <si>
    <t>Passagve</t>
  </si>
  <si>
    <t>Terrace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</si>
</sst>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b/>
      <sz val="11"/>
      <name val="Arial Narrow"/>
      <family val="2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sz val="11"/>
      <color rgb="FF333333"/>
      <name val="Open Sans"/>
      <family val="2"/>
    </font>
    <font>
      <sz val="11"/>
      <color rgb="FF757575"/>
      <name val="Arial"/>
      <family val="2"/>
    </font>
    <font>
      <b/>
      <sz val="11"/>
      <color rgb="FF000000"/>
      <name val="Arial Narrow"/>
      <family val="2"/>
    </font>
    <font>
      <sz val="11"/>
      <color rgb="FF999999"/>
      <name val="Roboto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b/>
      <sz val="11"/>
      <name val="Calibri"/>
      <family val="2"/>
      <scheme val="minor"/>
    </font>
    <font>
      <sz val="12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7" fillId="0" borderId="0" applyFont="0" applyFill="0" applyBorder="0" applyAlignment="0" applyProtection="0"/>
  </cellStyleXfs>
  <cellXfs count="20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9" fillId="0" borderId="1" xfId="0" applyFont="1" applyBorder="1"/>
    <xf numFmtId="0" fontId="1" fillId="0" borderId="0" xfId="0" applyFont="1" applyAlignment="1">
      <alignment vertical="top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4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top"/>
    </xf>
    <xf numFmtId="3" fontId="1" fillId="0" borderId="0" xfId="0" applyNumberFormat="1" applyFont="1"/>
    <xf numFmtId="4" fontId="1" fillId="0" borderId="0" xfId="0" applyNumberFormat="1" applyFont="1" applyAlignment="1">
      <alignment vertical="top"/>
    </xf>
    <xf numFmtId="4" fontId="9" fillId="0" borderId="0" xfId="0" applyNumberFormat="1" applyFont="1" applyAlignment="1">
      <alignment vertical="top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/>
    <xf numFmtId="2" fontId="9" fillId="0" borderId="0" xfId="0" applyNumberFormat="1" applyFont="1"/>
    <xf numFmtId="3" fontId="15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3" fontId="0" fillId="0" borderId="0" xfId="0" applyNumberFormat="1" applyAlignment="1">
      <alignment horizontal="center" wrapText="1"/>
    </xf>
    <xf numFmtId="3" fontId="15" fillId="0" borderId="0" xfId="0" applyNumberFormat="1" applyFont="1"/>
    <xf numFmtId="3" fontId="0" fillId="0" borderId="0" xfId="0" applyNumberFormat="1"/>
    <xf numFmtId="3" fontId="15" fillId="2" borderId="0" xfId="0" applyNumberFormat="1" applyFont="1" applyFill="1"/>
    <xf numFmtId="0" fontId="9" fillId="0" borderId="0" xfId="0" applyFont="1" applyAlignment="1">
      <alignment horizontal="left" vertical="top"/>
    </xf>
    <xf numFmtId="4" fontId="1" fillId="0" borderId="1" xfId="0" applyNumberFormat="1" applyFont="1" applyBorder="1" applyAlignment="1">
      <alignment horizontal="right" vertical="top" wrapText="1"/>
    </xf>
    <xf numFmtId="0" fontId="16" fillId="0" borderId="1" xfId="0" applyFont="1" applyBorder="1" applyAlignment="1">
      <alignment horizontal="center" vertical="top"/>
    </xf>
    <xf numFmtId="4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3" fontId="1" fillId="0" borderId="1" xfId="0" applyNumberFormat="1" applyFont="1" applyBorder="1" applyAlignment="1">
      <alignment vertical="top"/>
    </xf>
    <xf numFmtId="0" fontId="1" fillId="0" borderId="0" xfId="0" applyFont="1" applyAlignment="1">
      <alignment vertical="top" wrapText="1"/>
    </xf>
    <xf numFmtId="2" fontId="1" fillId="0" borderId="0" xfId="0" applyNumberFormat="1" applyFont="1"/>
    <xf numFmtId="0" fontId="17" fillId="0" borderId="0" xfId="0" applyFont="1"/>
    <xf numFmtId="0" fontId="18" fillId="0" borderId="0" xfId="0" applyFont="1"/>
    <xf numFmtId="0" fontId="3" fillId="0" borderId="0" xfId="0" applyFont="1" applyAlignment="1">
      <alignment horizontal="center"/>
    </xf>
    <xf numFmtId="0" fontId="8" fillId="0" borderId="1" xfId="0" applyFont="1" applyBorder="1"/>
    <xf numFmtId="0" fontId="1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0" fontId="20" fillId="0" borderId="0" xfId="0" applyFont="1"/>
    <xf numFmtId="0" fontId="19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center"/>
    </xf>
    <xf numFmtId="0" fontId="1" fillId="0" borderId="0" xfId="0" applyFont="1" applyAlignment="1">
      <alignment horizontal="left"/>
    </xf>
    <xf numFmtId="0" fontId="9" fillId="0" borderId="0" xfId="0" applyFont="1" applyAlignment="1">
      <alignment vertical="top"/>
    </xf>
    <xf numFmtId="0" fontId="22" fillId="0" borderId="0" xfId="0" applyFont="1"/>
    <xf numFmtId="4" fontId="14" fillId="0" borderId="0" xfId="0" applyNumberFormat="1" applyFont="1"/>
    <xf numFmtId="4" fontId="9" fillId="0" borderId="0" xfId="0" applyNumberFormat="1" applyFont="1"/>
    <xf numFmtId="0" fontId="9" fillId="0" borderId="0" xfId="0" applyFont="1" applyAlignment="1">
      <alignment horizontal="left" vertical="center" wrapText="1"/>
    </xf>
    <xf numFmtId="2" fontId="14" fillId="0" borderId="0" xfId="0" applyNumberFormat="1" applyFont="1"/>
    <xf numFmtId="0" fontId="9" fillId="0" borderId="0" xfId="0" applyFont="1" applyAlignment="1">
      <alignment horizontal="right" vertical="center" wrapText="1"/>
    </xf>
    <xf numFmtId="164" fontId="9" fillId="0" borderId="0" xfId="0" applyNumberFormat="1" applyFont="1"/>
    <xf numFmtId="2" fontId="21" fillId="0" borderId="0" xfId="0" applyNumberFormat="1" applyFont="1"/>
    <xf numFmtId="2" fontId="9" fillId="0" borderId="0" xfId="0" applyNumberFormat="1" applyFont="1" applyAlignment="1">
      <alignment horizontal="right" vertical="center" wrapText="1"/>
    </xf>
    <xf numFmtId="2" fontId="9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horizontal="center" vertical="center" wrapText="1"/>
    </xf>
    <xf numFmtId="2" fontId="22" fillId="0" borderId="0" xfId="0" applyNumberFormat="1" applyFont="1"/>
    <xf numFmtId="164" fontId="14" fillId="0" borderId="0" xfId="0" applyNumberFormat="1" applyFont="1"/>
    <xf numFmtId="0" fontId="24" fillId="0" borderId="0" xfId="0" applyFont="1"/>
    <xf numFmtId="0" fontId="18" fillId="2" borderId="0" xfId="0" applyFont="1" applyFill="1"/>
    <xf numFmtId="0" fontId="3" fillId="0" borderId="0" xfId="0" applyFont="1" applyAlignment="1">
      <alignment horizontal="left" vertical="top"/>
    </xf>
    <xf numFmtId="4" fontId="3" fillId="0" borderId="0" xfId="0" applyNumberFormat="1" applyFont="1" applyAlignment="1">
      <alignment horizontal="left" vertical="top"/>
    </xf>
    <xf numFmtId="4" fontId="23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  <xf numFmtId="0" fontId="15" fillId="0" borderId="0" xfId="0" applyFont="1" applyAlignment="1">
      <alignment horizontal="left"/>
    </xf>
    <xf numFmtId="2" fontId="3" fillId="0" borderId="0" xfId="0" applyNumberFormat="1" applyFont="1" applyAlignment="1">
      <alignment vertical="top"/>
    </xf>
    <xf numFmtId="2" fontId="3" fillId="0" borderId="0" xfId="0" applyNumberFormat="1" applyFont="1" applyAlignment="1">
      <alignment horizontal="right" vertical="top"/>
    </xf>
    <xf numFmtId="2" fontId="15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2" fontId="9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left"/>
    </xf>
    <xf numFmtId="0" fontId="2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/>
    </xf>
    <xf numFmtId="2" fontId="9" fillId="0" borderId="0" xfId="0" applyNumberFormat="1" applyFont="1" applyAlignment="1">
      <alignment horizontal="left" vertical="center" wrapText="1"/>
    </xf>
    <xf numFmtId="0" fontId="9" fillId="0" borderId="1" xfId="0" applyFont="1" applyBorder="1" applyAlignment="1">
      <alignment horizontal="left" vertical="top"/>
    </xf>
    <xf numFmtId="0" fontId="9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4" fontId="1" fillId="0" borderId="0" xfId="0" applyNumberFormat="1" applyFont="1"/>
    <xf numFmtId="3" fontId="15" fillId="3" borderId="0" xfId="0" applyNumberFormat="1" applyFont="1" applyFill="1"/>
    <xf numFmtId="0" fontId="14" fillId="0" borderId="1" xfId="0" applyFont="1" applyBorder="1"/>
    <xf numFmtId="2" fontId="14" fillId="0" borderId="1" xfId="0" applyNumberFormat="1" applyFont="1" applyBorder="1" applyAlignment="1">
      <alignment vertical="top"/>
    </xf>
    <xf numFmtId="4" fontId="14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left" vertical="top"/>
    </xf>
    <xf numFmtId="0" fontId="9" fillId="0" borderId="1" xfId="0" applyFont="1" applyBorder="1" applyAlignment="1">
      <alignment vertical="top"/>
    </xf>
    <xf numFmtId="0" fontId="22" fillId="0" borderId="1" xfId="0" applyFont="1" applyBorder="1"/>
    <xf numFmtId="4" fontId="9" fillId="0" borderId="1" xfId="0" applyNumberFormat="1" applyFont="1" applyBorder="1" applyAlignment="1">
      <alignment vertical="top"/>
    </xf>
    <xf numFmtId="2" fontId="10" fillId="0" borderId="1" xfId="0" applyNumberFormat="1" applyFont="1" applyBorder="1" applyAlignment="1">
      <alignment horizontal="left" vertical="center" wrapText="1"/>
    </xf>
    <xf numFmtId="164" fontId="9" fillId="0" borderId="1" xfId="0" applyNumberFormat="1" applyFont="1" applyBorder="1"/>
    <xf numFmtId="0" fontId="22" fillId="0" borderId="1" xfId="0" applyFont="1" applyBorder="1" applyAlignment="1">
      <alignment horizontal="left"/>
    </xf>
    <xf numFmtId="4" fontId="9" fillId="0" borderId="1" xfId="0" applyNumberFormat="1" applyFont="1" applyBorder="1" applyAlignment="1">
      <alignment horizontal="left" vertical="top"/>
    </xf>
    <xf numFmtId="2" fontId="9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25" fillId="0" borderId="1" xfId="0" applyFont="1" applyBorder="1"/>
    <xf numFmtId="2" fontId="9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0" fontId="24" fillId="0" borderId="1" xfId="0" applyFont="1" applyBorder="1"/>
    <xf numFmtId="4" fontId="14" fillId="0" borderId="1" xfId="0" applyNumberFormat="1" applyFont="1" applyBorder="1" applyAlignment="1">
      <alignment horizontal="right" vertical="center"/>
    </xf>
    <xf numFmtId="0" fontId="26" fillId="0" borderId="1" xfId="0" applyFont="1" applyBorder="1"/>
    <xf numFmtId="2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left"/>
    </xf>
    <xf numFmtId="0" fontId="10" fillId="0" borderId="1" xfId="0" applyFont="1" applyBorder="1"/>
    <xf numFmtId="2" fontId="9" fillId="0" borderId="1" xfId="0" applyNumberFormat="1" applyFont="1" applyBorder="1" applyAlignment="1">
      <alignment horizontal="left" vertical="center"/>
    </xf>
    <xf numFmtId="4" fontId="9" fillId="0" borderId="1" xfId="0" applyNumberFormat="1" applyFont="1" applyBorder="1" applyAlignment="1">
      <alignment horizontal="left"/>
    </xf>
    <xf numFmtId="2" fontId="14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right"/>
    </xf>
    <xf numFmtId="0" fontId="3" fillId="0" borderId="1" xfId="0" applyFont="1" applyBorder="1"/>
    <xf numFmtId="4" fontId="9" fillId="0" borderId="1" xfId="0" applyNumberFormat="1" applyFont="1" applyBorder="1"/>
    <xf numFmtId="2" fontId="9" fillId="0" borderId="1" xfId="0" applyNumberFormat="1" applyFont="1" applyBorder="1"/>
    <xf numFmtId="2" fontId="9" fillId="0" borderId="1" xfId="0" applyNumberFormat="1" applyFont="1" applyBorder="1" applyAlignment="1">
      <alignment vertical="center" wrapText="1"/>
    </xf>
    <xf numFmtId="2" fontId="14" fillId="0" borderId="1" xfId="0" applyNumberFormat="1" applyFont="1" applyBorder="1"/>
    <xf numFmtId="2" fontId="14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/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right" vertical="top"/>
    </xf>
    <xf numFmtId="1" fontId="9" fillId="0" borderId="1" xfId="0" applyNumberFormat="1" applyFont="1" applyBorder="1" applyAlignment="1">
      <alignment horizontal="left" vertical="top"/>
    </xf>
    <xf numFmtId="2" fontId="9" fillId="0" borderId="1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top" wrapText="1"/>
    </xf>
    <xf numFmtId="1" fontId="9" fillId="0" borderId="1" xfId="0" applyNumberFormat="1" applyFont="1" applyBorder="1" applyAlignment="1">
      <alignment horizontal="left" vertical="center"/>
    </xf>
    <xf numFmtId="1" fontId="9" fillId="0" borderId="1" xfId="0" applyNumberFormat="1" applyFont="1" applyBorder="1" applyAlignment="1">
      <alignment horizontal="left"/>
    </xf>
    <xf numFmtId="4" fontId="1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top" wrapText="1"/>
    </xf>
    <xf numFmtId="2" fontId="24" fillId="0" borderId="1" xfId="0" applyNumberFormat="1" applyFont="1" applyBorder="1"/>
    <xf numFmtId="4" fontId="14" fillId="0" borderId="1" xfId="0" applyNumberFormat="1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4" fontId="25" fillId="0" borderId="1" xfId="0" applyNumberFormat="1" applyFont="1" applyBorder="1" applyAlignment="1">
      <alignment horizontal="left"/>
    </xf>
    <xf numFmtId="2" fontId="9" fillId="0" borderId="1" xfId="0" applyNumberFormat="1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left" vertical="top" wrapText="1"/>
    </xf>
    <xf numFmtId="2" fontId="1" fillId="0" borderId="0" xfId="0" applyNumberFormat="1" applyFont="1" applyAlignment="1">
      <alignment horizontal="right" vertical="top" wrapText="1"/>
    </xf>
    <xf numFmtId="3" fontId="11" fillId="0" borderId="0" xfId="0" applyNumberFormat="1" applyFont="1" applyAlignment="1">
      <alignment horizontal="right" vertical="center"/>
    </xf>
    <xf numFmtId="3" fontId="19" fillId="0" borderId="0" xfId="0" applyNumberFormat="1" applyFont="1" applyAlignment="1">
      <alignment horizontal="right" vertical="center" wrapText="1"/>
    </xf>
    <xf numFmtId="3" fontId="1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43" fontId="3" fillId="0" borderId="1" xfId="1" applyFont="1" applyBorder="1" applyAlignment="1">
      <alignment horizontal="right" vertical="center"/>
    </xf>
    <xf numFmtId="43" fontId="3" fillId="0" borderId="1" xfId="1" applyFont="1" applyBorder="1" applyAlignment="1">
      <alignment horizontal="right" vertical="center" wrapText="1"/>
    </xf>
    <xf numFmtId="43" fontId="3" fillId="0" borderId="1" xfId="1" applyFont="1" applyBorder="1" applyAlignment="1">
      <alignment horizontal="right"/>
    </xf>
    <xf numFmtId="43" fontId="10" fillId="0" borderId="1" xfId="1" applyFont="1" applyBorder="1" applyAlignment="1">
      <alignment horizontal="right"/>
    </xf>
    <xf numFmtId="43" fontId="10" fillId="0" borderId="1" xfId="1" applyFont="1" applyBorder="1" applyAlignment="1">
      <alignment horizontal="right" vertical="center"/>
    </xf>
    <xf numFmtId="43" fontId="0" fillId="0" borderId="0" xfId="0" applyNumberFormat="1"/>
    <xf numFmtId="0" fontId="15" fillId="0" borderId="0" xfId="0" applyFont="1"/>
    <xf numFmtId="0" fontId="8" fillId="0" borderId="4" xfId="0" applyFont="1" applyBorder="1" applyAlignment="1">
      <alignment horizontal="left" vertical="top"/>
    </xf>
    <xf numFmtId="4" fontId="23" fillId="0" borderId="0" xfId="0" applyNumberFormat="1" applyFont="1" applyAlignment="1">
      <alignment horizontal="right" vertical="center" wrapText="1" indent="5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830036</xdr:colOff>
      <xdr:row>45</xdr:row>
      <xdr:rowOff>149678</xdr:rowOff>
    </xdr:from>
    <xdr:to>
      <xdr:col>17</xdr:col>
      <xdr:colOff>744616</xdr:colOff>
      <xdr:row>85</xdr:row>
      <xdr:rowOff>127680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C54A6F-0599-4CD7-37ED-A60ECFB66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60179" y="11402785"/>
          <a:ext cx="11956901" cy="7979002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344820</xdr:colOff>
      <xdr:row>44</xdr:row>
      <xdr:rowOff>115486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8F5FF60-541F-1DA7-4FAC-070117023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56020" cy="84974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408791</xdr:colOff>
      <xdr:row>44</xdr:row>
      <xdr:rowOff>86907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3AD5CE-CC3C-B94C-861F-7E72D967F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79862" cy="84689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182872</xdr:colOff>
      <xdr:row>44</xdr:row>
      <xdr:rowOff>144065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AE67CD-0C8F-0971-A721-1C230B37E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594072" cy="85260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96795</xdr:colOff>
      <xdr:row>43</xdr:row>
      <xdr:rowOff>144038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732289-8C86-8AE0-4BBD-7C5F44417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069595" cy="833553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325767</xdr:colOff>
      <xdr:row>45</xdr:row>
      <xdr:rowOff>48828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342352-C2D6-98B1-1A5A-84C9F947E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36967" cy="86213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11058</xdr:colOff>
      <xdr:row>45</xdr:row>
      <xdr:rowOff>1196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488469-FA2B-683D-B37C-FFE914829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983858" cy="857369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1532</xdr:colOff>
      <xdr:row>44</xdr:row>
      <xdr:rowOff>96433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36CDAF-B2BE-8302-00EF-8795447CC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974332" cy="847843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382925</xdr:colOff>
      <xdr:row>45</xdr:row>
      <xdr:rowOff>1196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0CCE07-2B20-B064-D927-6578B0EBC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94125" cy="857369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325767</xdr:colOff>
      <xdr:row>45</xdr:row>
      <xdr:rowOff>20249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E256D6-03D3-7F0C-2D7C-60CDA4B83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36967" cy="859274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68556</xdr:colOff>
      <xdr:row>43</xdr:row>
      <xdr:rowOff>39249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3DF977-BDAA-1ED7-CFBC-D74DE625D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479756" cy="823074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506682</xdr:colOff>
      <xdr:row>44</xdr:row>
      <xdr:rowOff>29749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1A7F3D-EE25-82D9-3A44-594F8ECA8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308282" cy="841174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125459</xdr:colOff>
      <xdr:row>35</xdr:row>
      <xdr:rowOff>58089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2D21B0-D5ED-51DE-83CF-B3D5C6C81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707859" cy="672558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87354</xdr:colOff>
      <xdr:row>34</xdr:row>
      <xdr:rowOff>48536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48A985-C090-FF6B-753D-91FF14E22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69754" cy="652553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363872</xdr:colOff>
      <xdr:row>43</xdr:row>
      <xdr:rowOff>153565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BB8BDB-4FE4-BCA8-4503-6B83461C2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75072" cy="834506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497156</xdr:colOff>
      <xdr:row>41</xdr:row>
      <xdr:rowOff>124932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3230D2-E0DF-3919-43A9-0A3408F00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98756" cy="793543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592419</xdr:colOff>
      <xdr:row>41</xdr:row>
      <xdr:rowOff>20143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F6F1F4-047E-37EE-ED9F-62C15B469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394019" cy="783064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554314</xdr:colOff>
      <xdr:row>44</xdr:row>
      <xdr:rowOff>58328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642268-1422-00F3-6B4D-3357720CD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355914" cy="844032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240115</xdr:colOff>
      <xdr:row>43</xdr:row>
      <xdr:rowOff>29722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EB54E1-523D-083C-E47C-12372FEAF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60915" cy="8221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09BF8-DCD5-455D-98A3-3A8FC49D1376}">
  <dimension ref="A1:Z118"/>
  <sheetViews>
    <sheetView tabSelected="1" topLeftCell="E87" zoomScaleNormal="100" workbookViewId="0">
      <selection activeCell="L109" sqref="L109"/>
    </sheetView>
  </sheetViews>
  <sheetFormatPr defaultRowHeight="15" x14ac:dyDescent="0.25"/>
  <cols>
    <col min="2" max="2" width="19.5703125" customWidth="1"/>
    <col min="3" max="4" width="20.5703125" customWidth="1"/>
    <col min="5" max="5" width="17.5703125" customWidth="1"/>
    <col min="6" max="6" width="19.28515625" bestFit="1" customWidth="1"/>
    <col min="7" max="7" width="13.85546875" customWidth="1"/>
    <col min="8" max="9" width="15.28515625" customWidth="1"/>
    <col min="10" max="10" width="15.7109375" customWidth="1"/>
    <col min="11" max="11" width="18.85546875" customWidth="1"/>
    <col min="12" max="12" width="22.140625" customWidth="1"/>
    <col min="13" max="13" width="16.28515625" customWidth="1"/>
    <col min="14" max="14" width="14.85546875" customWidth="1"/>
    <col min="15" max="15" width="21.140625" customWidth="1"/>
    <col min="16" max="17" width="13.42578125" customWidth="1"/>
    <col min="18" max="18" width="16.140625" customWidth="1"/>
    <col min="19" max="19" width="10.28515625" customWidth="1"/>
    <col min="21" max="21" width="14.42578125" customWidth="1"/>
  </cols>
  <sheetData>
    <row r="1" spans="1:20" ht="20.100000000000001" customHeight="1" x14ac:dyDescent="0.3">
      <c r="A1" s="24"/>
      <c r="B1" s="10" t="s">
        <v>13</v>
      </c>
      <c r="C1" s="1"/>
      <c r="D1" s="1"/>
      <c r="E1" s="1"/>
      <c r="K1" s="6" t="s">
        <v>25</v>
      </c>
      <c r="L1" s="1"/>
      <c r="M1" s="6"/>
      <c r="N1" s="6"/>
      <c r="O1" s="6" t="s">
        <v>33</v>
      </c>
      <c r="P1" s="1"/>
      <c r="Q1" s="1"/>
      <c r="R1" s="1"/>
      <c r="S1" s="1"/>
      <c r="T1" s="1"/>
    </row>
    <row r="2" spans="1:20" ht="20.100000000000001" customHeight="1" x14ac:dyDescent="0.3">
      <c r="A2" s="24"/>
      <c r="B2" s="17" t="s">
        <v>11</v>
      </c>
      <c r="C2" s="74">
        <v>1000</v>
      </c>
      <c r="D2" s="75">
        <v>10.763999999999999</v>
      </c>
      <c r="E2" s="4">
        <f>C2/D2</f>
        <v>92.902266815310298</v>
      </c>
      <c r="F2" s="4" t="s">
        <v>36</v>
      </c>
      <c r="G2" s="73"/>
      <c r="H2" s="1"/>
      <c r="I2" s="1"/>
      <c r="J2" s="45">
        <f>C2</f>
        <v>1000</v>
      </c>
      <c r="K2" s="45">
        <f>N4</f>
        <v>2323</v>
      </c>
      <c r="L2" s="32">
        <f>J2*K2</f>
        <v>2323000</v>
      </c>
      <c r="M2" s="6"/>
      <c r="N2" s="6"/>
      <c r="O2" s="40" t="s">
        <v>35</v>
      </c>
      <c r="P2" s="41">
        <f>C29</f>
        <v>14090760</v>
      </c>
      <c r="Q2" s="42"/>
      <c r="R2" s="6" t="s">
        <v>33</v>
      </c>
      <c r="S2" s="15">
        <f>P2*0.025/12</f>
        <v>29355.75</v>
      </c>
      <c r="T2" s="13" t="s">
        <v>34</v>
      </c>
    </row>
    <row r="3" spans="1:20" ht="20.100000000000001" customHeight="1" x14ac:dyDescent="0.3">
      <c r="A3" s="24"/>
      <c r="B3" s="18" t="s">
        <v>6</v>
      </c>
      <c r="C3" s="31">
        <v>12000</v>
      </c>
      <c r="D3" s="11"/>
      <c r="E3" s="19"/>
      <c r="F3" s="19"/>
      <c r="G3" s="12"/>
      <c r="H3" s="1"/>
      <c r="I3" s="1"/>
      <c r="J3" s="33"/>
      <c r="K3" s="34"/>
      <c r="L3" s="32">
        <f>N12</f>
        <v>2090760</v>
      </c>
      <c r="M3" s="77" t="s">
        <v>54</v>
      </c>
      <c r="N3" s="6"/>
      <c r="O3" s="40"/>
      <c r="P3" s="41"/>
      <c r="Q3" s="42"/>
      <c r="R3" s="6"/>
      <c r="S3" s="15"/>
      <c r="T3" s="43"/>
    </row>
    <row r="4" spans="1:20" ht="20.100000000000001" customHeight="1" x14ac:dyDescent="0.3">
      <c r="A4" s="24"/>
      <c r="B4" s="76" t="s">
        <v>18</v>
      </c>
      <c r="C4" s="37">
        <f>ROUND((C2*C3),0)</f>
        <v>12000000</v>
      </c>
      <c r="D4" s="75"/>
      <c r="E4" s="75"/>
      <c r="F4" s="19"/>
      <c r="G4" s="16"/>
      <c r="H4" s="6"/>
      <c r="I4" s="6"/>
      <c r="J4" s="33"/>
      <c r="K4" s="34"/>
      <c r="L4" s="32">
        <f>SUM(L2:L3)</f>
        <v>4413760</v>
      </c>
      <c r="M4" s="6">
        <v>25000</v>
      </c>
      <c r="N4" s="6">
        <f>MROUND(M4/10.764,1)</f>
        <v>2323</v>
      </c>
      <c r="O4" s="40"/>
      <c r="P4" s="41"/>
      <c r="Q4" s="42"/>
      <c r="R4" s="6"/>
      <c r="S4" s="15"/>
      <c r="T4" s="13"/>
    </row>
    <row r="5" spans="1:20" ht="20.100000000000001" customHeight="1" x14ac:dyDescent="0.3">
      <c r="A5" s="24"/>
      <c r="B5" s="10" t="s">
        <v>14</v>
      </c>
      <c r="C5" s="1"/>
      <c r="D5" s="1"/>
      <c r="E5" s="1"/>
      <c r="F5" s="6"/>
      <c r="G5" s="6"/>
      <c r="H5" s="6"/>
      <c r="I5" s="6"/>
      <c r="J5" s="1"/>
      <c r="K5" s="6"/>
      <c r="L5" s="1"/>
      <c r="M5" s="6"/>
      <c r="N5" s="6"/>
      <c r="O5" s="6"/>
      <c r="P5" s="1"/>
      <c r="Q5" s="1"/>
      <c r="R5" s="1"/>
      <c r="S5" s="1"/>
      <c r="T5" s="1"/>
    </row>
    <row r="6" spans="1:20" ht="60" x14ac:dyDescent="0.25">
      <c r="A6" s="25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26" t="s">
        <v>5</v>
      </c>
      <c r="H6" s="5" t="s">
        <v>29</v>
      </c>
      <c r="I6" s="5" t="s">
        <v>28</v>
      </c>
      <c r="J6" s="7" t="s">
        <v>3</v>
      </c>
      <c r="K6" s="7" t="s">
        <v>4</v>
      </c>
      <c r="L6" s="5" t="s">
        <v>16</v>
      </c>
      <c r="M6" s="27" t="s">
        <v>26</v>
      </c>
      <c r="N6" s="5" t="s">
        <v>17</v>
      </c>
      <c r="O6" s="5" t="s">
        <v>22</v>
      </c>
      <c r="P6" s="3"/>
      <c r="Q6" s="3"/>
      <c r="R6" s="3"/>
      <c r="S6" s="3"/>
      <c r="T6" s="3"/>
    </row>
    <row r="7" spans="1:20" ht="20.100000000000001" customHeight="1" x14ac:dyDescent="0.25">
      <c r="A7" s="25"/>
      <c r="B7" s="4"/>
      <c r="C7" s="4" t="s">
        <v>55</v>
      </c>
      <c r="D7" s="4"/>
      <c r="E7" s="4"/>
      <c r="F7" s="4"/>
      <c r="G7" s="26" t="s">
        <v>31</v>
      </c>
      <c r="H7" s="5"/>
      <c r="I7" s="5"/>
      <c r="J7" s="7"/>
      <c r="K7" s="7"/>
      <c r="L7" s="7" t="s">
        <v>32</v>
      </c>
      <c r="M7" s="7" t="s">
        <v>32</v>
      </c>
      <c r="N7" s="7" t="s">
        <v>32</v>
      </c>
      <c r="O7" s="7" t="s">
        <v>32</v>
      </c>
      <c r="P7" s="3"/>
      <c r="Q7" s="7"/>
      <c r="R7" s="7"/>
      <c r="S7" s="3"/>
      <c r="T7" s="3"/>
    </row>
    <row r="8" spans="1:20" ht="20.100000000000001" customHeight="1" x14ac:dyDescent="0.25">
      <c r="A8" s="29">
        <v>1</v>
      </c>
      <c r="B8" s="121" t="s">
        <v>37</v>
      </c>
      <c r="C8" s="63">
        <v>690</v>
      </c>
      <c r="D8" s="30">
        <v>2009</v>
      </c>
      <c r="E8" s="30">
        <v>2025</v>
      </c>
      <c r="F8" s="30">
        <v>60</v>
      </c>
      <c r="G8" s="35">
        <v>1500</v>
      </c>
      <c r="H8" s="36">
        <f t="shared" ref="H8:H11" si="0">E8-D8</f>
        <v>16</v>
      </c>
      <c r="I8" s="36">
        <f t="shared" ref="I8:I11" si="1">F8-H8</f>
        <v>44</v>
      </c>
      <c r="J8" s="36">
        <f t="shared" ref="J8:J11" si="2">IF(H8&gt;=5,90*H8/F8,0)</f>
        <v>24</v>
      </c>
      <c r="K8" s="36">
        <f t="shared" ref="K8:K11" si="3">G8/100*J8</f>
        <v>360</v>
      </c>
      <c r="L8" s="36">
        <f t="shared" ref="L8:L11" si="4">ROUND((G8-K8),0)</f>
        <v>1140</v>
      </c>
      <c r="M8" s="36">
        <f t="shared" ref="M8:M11" si="5">O8-N8</f>
        <v>248400</v>
      </c>
      <c r="N8" s="36">
        <f t="shared" ref="N8:N11" si="6">ROUND((L8*C8),0)</f>
        <v>786600</v>
      </c>
      <c r="O8" s="36">
        <f t="shared" ref="O8:O11" si="7">ROUND((C8*G8),0)</f>
        <v>1035000</v>
      </c>
      <c r="P8" s="20"/>
      <c r="Q8" s="20"/>
      <c r="R8" s="44"/>
      <c r="S8" s="20"/>
      <c r="T8" s="20"/>
    </row>
    <row r="9" spans="1:20" ht="20.100000000000001" customHeight="1" x14ac:dyDescent="0.25">
      <c r="A9" s="64">
        <v>2</v>
      </c>
      <c r="B9" s="121" t="s">
        <v>57</v>
      </c>
      <c r="C9" s="63">
        <v>745</v>
      </c>
      <c r="D9" s="30">
        <v>2009</v>
      </c>
      <c r="E9" s="30">
        <v>2025</v>
      </c>
      <c r="F9" s="30">
        <v>60</v>
      </c>
      <c r="G9" s="35">
        <v>1500</v>
      </c>
      <c r="H9" s="36">
        <f t="shared" si="0"/>
        <v>16</v>
      </c>
      <c r="I9" s="36">
        <f t="shared" si="1"/>
        <v>44</v>
      </c>
      <c r="J9" s="36">
        <f t="shared" si="2"/>
        <v>24</v>
      </c>
      <c r="K9" s="36">
        <f t="shared" si="3"/>
        <v>360</v>
      </c>
      <c r="L9" s="36">
        <f t="shared" si="4"/>
        <v>1140</v>
      </c>
      <c r="M9" s="36">
        <f t="shared" si="5"/>
        <v>268200</v>
      </c>
      <c r="N9" s="36">
        <f t="shared" si="6"/>
        <v>849300</v>
      </c>
      <c r="O9" s="36">
        <f t="shared" si="7"/>
        <v>1117500</v>
      </c>
      <c r="P9" s="20"/>
      <c r="Q9" s="20"/>
      <c r="R9" s="44"/>
      <c r="S9" s="20"/>
      <c r="T9" s="20"/>
    </row>
    <row r="10" spans="1:20" ht="20.100000000000001" customHeight="1" x14ac:dyDescent="0.25">
      <c r="A10" s="29"/>
      <c r="B10" s="121" t="s">
        <v>60</v>
      </c>
      <c r="C10" s="63">
        <v>399</v>
      </c>
      <c r="D10" s="30">
        <v>2009</v>
      </c>
      <c r="E10" s="30">
        <v>2025</v>
      </c>
      <c r="F10" s="30">
        <v>60</v>
      </c>
      <c r="G10" s="35">
        <v>1500</v>
      </c>
      <c r="H10" s="36">
        <f t="shared" si="0"/>
        <v>16</v>
      </c>
      <c r="I10" s="36">
        <f t="shared" si="1"/>
        <v>44</v>
      </c>
      <c r="J10" s="36">
        <f t="shared" si="2"/>
        <v>24</v>
      </c>
      <c r="K10" s="36">
        <f t="shared" si="3"/>
        <v>360</v>
      </c>
      <c r="L10" s="36">
        <f t="shared" si="4"/>
        <v>1140</v>
      </c>
      <c r="M10" s="36">
        <f t="shared" si="5"/>
        <v>143640</v>
      </c>
      <c r="N10" s="36">
        <f t="shared" si="6"/>
        <v>454860</v>
      </c>
      <c r="O10" s="36">
        <f t="shared" si="7"/>
        <v>598500</v>
      </c>
      <c r="P10" s="20"/>
      <c r="Q10" s="20"/>
      <c r="R10" s="44"/>
      <c r="S10" s="20"/>
      <c r="T10" s="20"/>
    </row>
    <row r="11" spans="1:20" ht="20.100000000000001" customHeight="1" x14ac:dyDescent="0.25">
      <c r="A11" s="29"/>
      <c r="B11" s="121"/>
      <c r="C11" s="63"/>
      <c r="D11" s="30">
        <v>0</v>
      </c>
      <c r="E11" s="30">
        <v>0</v>
      </c>
      <c r="F11" s="30">
        <v>0</v>
      </c>
      <c r="G11" s="35">
        <v>0</v>
      </c>
      <c r="H11" s="36">
        <f t="shared" si="0"/>
        <v>0</v>
      </c>
      <c r="I11" s="36">
        <f t="shared" si="1"/>
        <v>0</v>
      </c>
      <c r="J11" s="36">
        <f t="shared" si="2"/>
        <v>0</v>
      </c>
      <c r="K11" s="36">
        <f t="shared" si="3"/>
        <v>0</v>
      </c>
      <c r="L11" s="36">
        <f t="shared" si="4"/>
        <v>0</v>
      </c>
      <c r="M11" s="36">
        <f t="shared" si="5"/>
        <v>0</v>
      </c>
      <c r="N11" s="36">
        <f t="shared" si="6"/>
        <v>0</v>
      </c>
      <c r="O11" s="36">
        <f t="shared" si="7"/>
        <v>0</v>
      </c>
      <c r="P11" s="20"/>
      <c r="Q11" s="20"/>
      <c r="R11" s="44"/>
      <c r="S11" s="20"/>
      <c r="T11" s="20"/>
    </row>
    <row r="12" spans="1:20" ht="20.100000000000001" customHeight="1" x14ac:dyDescent="0.3">
      <c r="A12" s="18"/>
      <c r="B12" s="28"/>
      <c r="C12" s="65">
        <f>SUM(C8:C11)</f>
        <v>1834</v>
      </c>
      <c r="D12" s="66"/>
      <c r="E12" s="66"/>
      <c r="F12" s="67"/>
      <c r="G12" s="36"/>
      <c r="H12" s="36"/>
      <c r="I12" s="36"/>
      <c r="J12" s="68"/>
      <c r="K12" s="36"/>
      <c r="L12" s="68"/>
      <c r="M12" s="36">
        <f>SUM(M8:M11)</f>
        <v>660240</v>
      </c>
      <c r="N12" s="36">
        <f>SUM(N8:N11)</f>
        <v>2090760</v>
      </c>
      <c r="O12" s="36">
        <f>SUM(O8:O11)</f>
        <v>2751000</v>
      </c>
      <c r="P12" s="1"/>
      <c r="Q12" s="1"/>
      <c r="R12" s="45"/>
      <c r="S12" s="1"/>
      <c r="T12" s="1"/>
    </row>
    <row r="13" spans="1:20" ht="20.100000000000001" customHeight="1" x14ac:dyDescent="0.3">
      <c r="A13" s="24"/>
      <c r="B13" s="69"/>
      <c r="C13" s="20"/>
      <c r="D13" s="20"/>
      <c r="E13" s="20"/>
      <c r="F13" s="9"/>
      <c r="G13" s="9"/>
      <c r="H13" s="9"/>
      <c r="I13" s="9"/>
      <c r="J13" s="20"/>
      <c r="K13" s="12"/>
      <c r="L13" s="46"/>
      <c r="M13" s="9"/>
      <c r="N13" s="47"/>
      <c r="O13" s="47"/>
      <c r="P13" s="1"/>
      <c r="Q13" s="1"/>
      <c r="R13" s="1"/>
      <c r="S13" s="1"/>
      <c r="T13" s="1"/>
    </row>
    <row r="14" spans="1:20" ht="20.100000000000001" customHeight="1" x14ac:dyDescent="0.3">
      <c r="A14" s="24"/>
      <c r="B14" s="202" t="s">
        <v>20</v>
      </c>
      <c r="C14" s="202"/>
      <c r="D14" s="20"/>
      <c r="E14" s="20"/>
      <c r="F14" s="9" t="s">
        <v>59</v>
      </c>
      <c r="G14" s="9"/>
      <c r="H14" s="84"/>
      <c r="I14" s="84"/>
      <c r="J14" s="9"/>
      <c r="K14" s="12"/>
      <c r="L14" s="12"/>
      <c r="M14" s="203"/>
      <c r="N14" s="12"/>
      <c r="O14" s="47"/>
      <c r="P14" s="1"/>
      <c r="Q14" s="1"/>
      <c r="R14" s="1"/>
      <c r="S14" s="1"/>
      <c r="T14" s="1"/>
    </row>
    <row r="15" spans="1:20" ht="20.100000000000001" customHeight="1" x14ac:dyDescent="0.3">
      <c r="A15" s="24"/>
      <c r="B15" s="17" t="s">
        <v>19</v>
      </c>
      <c r="C15" s="38">
        <v>0</v>
      </c>
      <c r="D15" s="20"/>
      <c r="E15" s="82" t="s">
        <v>58</v>
      </c>
      <c r="F15" s="62">
        <v>16074000</v>
      </c>
      <c r="G15" s="62"/>
      <c r="H15" s="9"/>
      <c r="K15" s="12"/>
      <c r="L15" s="12"/>
      <c r="M15" s="203"/>
      <c r="N15" s="12"/>
      <c r="O15" s="47"/>
      <c r="P15" s="1"/>
      <c r="Q15" s="1"/>
      <c r="R15" s="1"/>
      <c r="S15" s="1"/>
      <c r="T15" s="1"/>
    </row>
    <row r="16" spans="1:20" ht="20.100000000000001" customHeight="1" x14ac:dyDescent="0.3">
      <c r="A16" s="24"/>
      <c r="B16" s="18" t="s">
        <v>6</v>
      </c>
      <c r="C16" s="31">
        <v>0</v>
      </c>
      <c r="D16" s="20"/>
      <c r="E16" s="82"/>
      <c r="F16" s="113"/>
      <c r="G16" s="113"/>
      <c r="H16" s="9"/>
      <c r="I16" s="108"/>
      <c r="J16" s="108"/>
      <c r="K16" s="12"/>
      <c r="L16" s="103"/>
      <c r="M16" s="104"/>
      <c r="N16" s="103"/>
      <c r="O16" s="47"/>
      <c r="P16" s="1"/>
      <c r="Q16" s="1"/>
      <c r="R16" s="6" t="s">
        <v>88</v>
      </c>
      <c r="S16" s="1"/>
      <c r="T16" s="1"/>
    </row>
    <row r="17" spans="1:26" ht="20.100000000000001" customHeight="1" x14ac:dyDescent="0.3">
      <c r="A17" s="24"/>
      <c r="B17" s="18" t="s">
        <v>7</v>
      </c>
      <c r="C17" s="37">
        <f>ROUND((C15*C16),0)</f>
        <v>0</v>
      </c>
      <c r="D17" s="20"/>
      <c r="E17" s="20"/>
      <c r="F17" s="9"/>
      <c r="G17" s="9"/>
      <c r="H17" s="9"/>
      <c r="I17" s="108"/>
      <c r="J17" s="108"/>
      <c r="K17" s="12"/>
      <c r="L17" s="103"/>
      <c r="M17" s="104"/>
      <c r="N17" s="103"/>
      <c r="O17" s="47"/>
      <c r="P17" s="1"/>
      <c r="Q17" s="1"/>
      <c r="R17" s="1" t="s">
        <v>89</v>
      </c>
      <c r="S17" s="1">
        <v>12.57</v>
      </c>
      <c r="T17" s="1">
        <v>9.3000000000000007</v>
      </c>
      <c r="U17">
        <f>S17*T17</f>
        <v>116.90100000000001</v>
      </c>
      <c r="W17" s="201" t="s">
        <v>98</v>
      </c>
    </row>
    <row r="18" spans="1:26" ht="20.100000000000001" customHeight="1" x14ac:dyDescent="0.3">
      <c r="A18" s="24"/>
      <c r="B18" s="69"/>
      <c r="C18" s="20"/>
      <c r="D18" s="20"/>
      <c r="E18" s="20"/>
      <c r="F18" s="9"/>
      <c r="G18" s="107"/>
      <c r="H18" s="9"/>
      <c r="I18" s="108"/>
      <c r="J18" s="108"/>
      <c r="K18" s="12"/>
      <c r="L18" s="103"/>
      <c r="M18" s="105"/>
      <c r="N18" s="103"/>
      <c r="O18" s="47"/>
      <c r="P18" s="1"/>
      <c r="Q18" s="1"/>
      <c r="R18" s="1" t="s">
        <v>90</v>
      </c>
      <c r="S18" s="1">
        <v>9.42</v>
      </c>
      <c r="T18" s="1">
        <v>9.94</v>
      </c>
      <c r="U18">
        <f t="shared" ref="U18:U24" si="8">S18*T18</f>
        <v>93.634799999999998</v>
      </c>
      <c r="W18" t="s">
        <v>90</v>
      </c>
      <c r="X18">
        <v>19.25</v>
      </c>
      <c r="Y18">
        <v>9.76</v>
      </c>
      <c r="Z18">
        <f>X18*Y18</f>
        <v>187.88</v>
      </c>
    </row>
    <row r="19" spans="1:26" ht="20.100000000000001" customHeight="1" x14ac:dyDescent="0.3">
      <c r="A19" s="24"/>
      <c r="B19" s="204" t="s">
        <v>15</v>
      </c>
      <c r="C19" s="205"/>
      <c r="D19" s="20"/>
      <c r="E19" s="111"/>
      <c r="F19" s="13"/>
      <c r="G19" s="107"/>
      <c r="H19" s="6"/>
      <c r="I19" s="110"/>
      <c r="J19" s="109"/>
      <c r="K19" s="12"/>
      <c r="L19" s="106"/>
      <c r="M19" s="102"/>
      <c r="N19" s="103"/>
      <c r="O19" s="9"/>
      <c r="P19" s="1"/>
      <c r="Q19" s="1"/>
      <c r="R19" s="1" t="s">
        <v>91</v>
      </c>
      <c r="S19" s="1">
        <v>9.3699999999999992</v>
      </c>
      <c r="T19" s="1">
        <v>9.82</v>
      </c>
      <c r="U19">
        <f t="shared" si="8"/>
        <v>92.01339999999999</v>
      </c>
      <c r="W19" t="s">
        <v>90</v>
      </c>
      <c r="X19">
        <v>11.16</v>
      </c>
      <c r="Y19">
        <v>14.45</v>
      </c>
      <c r="Z19">
        <f t="shared" ref="Z19:Z21" si="9">X19*Y19</f>
        <v>161.262</v>
      </c>
    </row>
    <row r="20" spans="1:26" ht="20.100000000000001" customHeight="1" x14ac:dyDescent="0.3">
      <c r="A20" s="24"/>
      <c r="B20" s="17" t="s">
        <v>11</v>
      </c>
      <c r="C20" s="38">
        <v>0</v>
      </c>
      <c r="D20" s="1"/>
      <c r="E20" s="112"/>
      <c r="G20" s="6"/>
      <c r="H20" s="127" t="s">
        <v>79</v>
      </c>
      <c r="I20" s="128" t="s">
        <v>69</v>
      </c>
      <c r="J20" s="179"/>
      <c r="K20" s="129"/>
      <c r="L20" s="144"/>
      <c r="M20" s="19"/>
      <c r="N20" s="131"/>
      <c r="O20" s="6"/>
      <c r="P20" s="1"/>
      <c r="Q20" s="1"/>
      <c r="R20" s="1" t="s">
        <v>92</v>
      </c>
      <c r="S20" s="1">
        <v>13.32</v>
      </c>
      <c r="T20" s="1">
        <v>9.35</v>
      </c>
      <c r="U20">
        <f t="shared" si="8"/>
        <v>124.542</v>
      </c>
      <c r="W20" t="s">
        <v>90</v>
      </c>
      <c r="Z20">
        <f t="shared" si="9"/>
        <v>0</v>
      </c>
    </row>
    <row r="21" spans="1:26" ht="20.100000000000001" customHeight="1" x14ac:dyDescent="0.3">
      <c r="A21" s="24"/>
      <c r="B21" s="18" t="s">
        <v>6</v>
      </c>
      <c r="C21" s="31">
        <v>0</v>
      </c>
      <c r="D21" s="12"/>
      <c r="E21" s="16"/>
      <c r="F21" s="9"/>
      <c r="G21" s="9"/>
      <c r="H21" s="132"/>
      <c r="I21" s="133"/>
      <c r="J21" s="180" t="s">
        <v>70</v>
      </c>
      <c r="K21" s="180" t="s">
        <v>71</v>
      </c>
      <c r="L21" s="181" t="s">
        <v>6</v>
      </c>
      <c r="M21" s="163" t="s">
        <v>72</v>
      </c>
      <c r="N21" s="135"/>
      <c r="O21" s="6"/>
      <c r="P21" s="139"/>
      <c r="Q21" s="70"/>
      <c r="R21" s="1"/>
      <c r="S21" s="1"/>
      <c r="T21" s="1"/>
      <c r="U21" s="201">
        <f>SUM(U17:U20)</f>
        <v>427.09119999999996</v>
      </c>
      <c r="W21" t="s">
        <v>99</v>
      </c>
      <c r="X21">
        <v>28</v>
      </c>
      <c r="Y21">
        <v>4.38</v>
      </c>
      <c r="Z21">
        <f t="shared" si="9"/>
        <v>122.64</v>
      </c>
    </row>
    <row r="22" spans="1:26" ht="20.100000000000001" customHeight="1" x14ac:dyDescent="0.3">
      <c r="A22" s="24"/>
      <c r="B22" s="18" t="s">
        <v>7</v>
      </c>
      <c r="C22" s="37">
        <f>ROUND((C20*C21),0)</f>
        <v>0</v>
      </c>
      <c r="D22" s="8"/>
      <c r="G22" s="6"/>
      <c r="H22" s="136"/>
      <c r="I22" s="133"/>
      <c r="J22" s="137">
        <v>5</v>
      </c>
      <c r="K22" s="138">
        <v>1000</v>
      </c>
      <c r="L22" s="182">
        <v>12000</v>
      </c>
      <c r="M22" s="139">
        <v>12000000</v>
      </c>
      <c r="N22" s="140"/>
      <c r="O22" s="187">
        <v>12000000</v>
      </c>
      <c r="P22" s="142"/>
      <c r="Q22" s="70"/>
      <c r="R22" s="1" t="s">
        <v>93</v>
      </c>
      <c r="S22" s="1">
        <v>18.11</v>
      </c>
      <c r="T22" s="1">
        <v>2.86</v>
      </c>
      <c r="U22" s="201">
        <f t="shared" si="8"/>
        <v>51.794599999999996</v>
      </c>
      <c r="Z22" s="201">
        <f>SUM(Z18:Z21)</f>
        <v>471.78199999999998</v>
      </c>
    </row>
    <row r="23" spans="1:26" ht="20.100000000000001" customHeight="1" x14ac:dyDescent="0.3">
      <c r="A23" s="24"/>
      <c r="B23" s="24"/>
      <c r="C23" s="1"/>
      <c r="D23" s="8"/>
      <c r="E23" s="115"/>
      <c r="F23" s="116"/>
      <c r="G23" s="117"/>
      <c r="H23" s="136"/>
      <c r="I23" s="133"/>
      <c r="J23" s="133"/>
      <c r="N23" s="143"/>
      <c r="O23" s="188">
        <v>9035000</v>
      </c>
      <c r="P23" s="147"/>
      <c r="Q23" s="70"/>
      <c r="R23" s="1"/>
      <c r="S23" s="1"/>
      <c r="T23" s="1"/>
      <c r="U23" s="201"/>
    </row>
    <row r="24" spans="1:26" ht="20.100000000000001" customHeight="1" x14ac:dyDescent="0.3">
      <c r="A24" s="24"/>
      <c r="B24" s="2" t="s">
        <v>27</v>
      </c>
      <c r="C24" s="8" t="s">
        <v>53</v>
      </c>
      <c r="D24" s="8"/>
      <c r="E24" s="118"/>
      <c r="F24" s="119"/>
      <c r="G24" s="86"/>
      <c r="H24" s="127" t="s">
        <v>80</v>
      </c>
      <c r="I24" s="144" t="s">
        <v>84</v>
      </c>
      <c r="J24" s="144"/>
      <c r="K24" s="145"/>
      <c r="L24" s="146"/>
      <c r="M24" s="147"/>
      <c r="N24" s="148"/>
      <c r="O24" s="186">
        <v>5000000</v>
      </c>
      <c r="P24" s="163"/>
      <c r="Q24" s="70"/>
      <c r="R24" s="1" t="s">
        <v>94</v>
      </c>
      <c r="S24" s="1">
        <v>17.32</v>
      </c>
      <c r="T24" s="1">
        <v>9.14</v>
      </c>
      <c r="U24" s="201">
        <f t="shared" si="8"/>
        <v>158.3048</v>
      </c>
    </row>
    <row r="25" spans="1:26" ht="20.100000000000001" customHeight="1" x14ac:dyDescent="0.3">
      <c r="A25" s="24"/>
      <c r="B25" s="2" t="s">
        <v>13</v>
      </c>
      <c r="C25" s="32">
        <f>C4</f>
        <v>12000000</v>
      </c>
      <c r="D25" s="32"/>
      <c r="E25" s="115"/>
      <c r="F25" s="86"/>
      <c r="G25" s="120"/>
      <c r="H25" s="136" t="s">
        <v>73</v>
      </c>
      <c r="I25" s="133"/>
      <c r="J25" s="180" t="s">
        <v>70</v>
      </c>
      <c r="K25" s="180" t="s">
        <v>71</v>
      </c>
      <c r="L25" s="181" t="s">
        <v>6</v>
      </c>
      <c r="M25" s="163" t="s">
        <v>72</v>
      </c>
      <c r="N25" s="148"/>
      <c r="O25" s="189">
        <v>18485000</v>
      </c>
      <c r="P25" s="147"/>
      <c r="Q25" s="1"/>
      <c r="R25" s="1"/>
      <c r="S25" s="1"/>
      <c r="T25" s="1"/>
      <c r="W25" t="s">
        <v>100</v>
      </c>
    </row>
    <row r="26" spans="1:26" ht="20.100000000000001" customHeight="1" x14ac:dyDescent="0.3">
      <c r="A26" s="24"/>
      <c r="B26" s="2" t="s">
        <v>14</v>
      </c>
      <c r="C26" s="32">
        <f>N12</f>
        <v>2090760</v>
      </c>
      <c r="D26" s="32"/>
      <c r="E26" s="115"/>
      <c r="F26" s="122"/>
      <c r="G26" s="120"/>
      <c r="H26" s="149"/>
      <c r="I26" s="133"/>
      <c r="J26" s="137">
        <v>434</v>
      </c>
      <c r="K26" s="138">
        <v>1807</v>
      </c>
      <c r="L26" s="182">
        <v>5000</v>
      </c>
      <c r="M26" s="147">
        <v>9035000</v>
      </c>
      <c r="N26" s="143"/>
      <c r="O26" s="80">
        <v>12948000</v>
      </c>
      <c r="P26" s="147"/>
      <c r="Q26" s="1"/>
      <c r="R26" s="1"/>
      <c r="S26" s="1"/>
      <c r="T26" s="1"/>
    </row>
    <row r="27" spans="1:26" ht="20.100000000000001" customHeight="1" x14ac:dyDescent="0.3">
      <c r="A27" s="24"/>
      <c r="B27" s="2" t="s">
        <v>21</v>
      </c>
      <c r="C27" s="32">
        <f>C17</f>
        <v>0</v>
      </c>
      <c r="D27" s="32"/>
      <c r="E27" s="32"/>
      <c r="F27" s="14"/>
      <c r="G27" s="79"/>
      <c r="H27" s="136"/>
      <c r="I27" s="133"/>
      <c r="J27" s="137"/>
      <c r="K27" s="138"/>
      <c r="L27" s="150"/>
      <c r="M27" s="147"/>
      <c r="N27" s="151"/>
      <c r="O27" s="190">
        <v>9100000</v>
      </c>
      <c r="P27" s="154"/>
      <c r="Q27" s="1"/>
      <c r="R27" s="6" t="s">
        <v>95</v>
      </c>
      <c r="S27" s="1"/>
      <c r="T27" s="1"/>
      <c r="W27" t="s">
        <v>90</v>
      </c>
      <c r="X27">
        <v>16.03</v>
      </c>
      <c r="Y27">
        <v>18.170000000000002</v>
      </c>
      <c r="Z27" s="201">
        <f>X27*Y27</f>
        <v>291.26510000000007</v>
      </c>
    </row>
    <row r="28" spans="1:26" ht="20.100000000000001" customHeight="1" x14ac:dyDescent="0.3">
      <c r="A28" s="1"/>
      <c r="B28" s="2" t="s">
        <v>12</v>
      </c>
      <c r="C28" s="32">
        <f>C22</f>
        <v>0</v>
      </c>
      <c r="D28" s="123"/>
      <c r="E28" s="32"/>
      <c r="F28" s="14"/>
      <c r="G28" s="21"/>
      <c r="H28" s="149" t="s">
        <v>74</v>
      </c>
      <c r="I28" s="133"/>
      <c r="J28" s="137">
        <v>629</v>
      </c>
      <c r="K28" s="152">
        <v>1000</v>
      </c>
      <c r="L28" s="153">
        <v>5000</v>
      </c>
      <c r="M28" s="154">
        <v>5000000</v>
      </c>
      <c r="N28" s="155"/>
      <c r="O28" s="191">
        <v>8750000</v>
      </c>
      <c r="P28" s="156"/>
      <c r="Q28" s="1"/>
      <c r="R28" s="1" t="s">
        <v>90</v>
      </c>
      <c r="S28" s="1">
        <v>13.14</v>
      </c>
      <c r="T28" s="1">
        <v>9.4700000000000006</v>
      </c>
      <c r="U28">
        <f>S28*T28</f>
        <v>124.43580000000001</v>
      </c>
    </row>
    <row r="29" spans="1:26" ht="20.100000000000001" customHeight="1" x14ac:dyDescent="0.3">
      <c r="A29" s="1"/>
      <c r="B29" s="10" t="s">
        <v>8</v>
      </c>
      <c r="C29" s="39">
        <f>C25+C26+C27+C28</f>
        <v>14090760</v>
      </c>
      <c r="D29" s="45"/>
      <c r="E29" s="1"/>
      <c r="F29" s="14"/>
      <c r="G29" s="14"/>
      <c r="H29" s="133"/>
      <c r="I29" s="133"/>
      <c r="J29" s="137"/>
      <c r="K29" s="152"/>
      <c r="L29" s="153"/>
      <c r="M29" s="156"/>
      <c r="N29" s="157"/>
      <c r="O29" s="123">
        <f>SUM(O22:O28)</f>
        <v>75318000</v>
      </c>
      <c r="P29" s="156"/>
      <c r="Q29" s="1"/>
      <c r="R29" s="1" t="s">
        <v>90</v>
      </c>
      <c r="S29" s="1">
        <v>13.54</v>
      </c>
      <c r="T29" s="1">
        <v>9.4600000000000009</v>
      </c>
      <c r="U29">
        <f t="shared" ref="U29:U33" si="10">S29*T29</f>
        <v>128.08840000000001</v>
      </c>
    </row>
    <row r="30" spans="1:26" ht="20.100000000000001" customHeight="1" x14ac:dyDescent="0.3">
      <c r="A30" s="1"/>
      <c r="B30" s="10" t="s">
        <v>9</v>
      </c>
      <c r="C30" s="39">
        <f>MROUND(C29*90%,1)</f>
        <v>12681684</v>
      </c>
      <c r="D30" s="124"/>
      <c r="F30" s="14"/>
      <c r="H30" s="158" t="s">
        <v>75</v>
      </c>
      <c r="I30" s="133"/>
      <c r="J30" s="137">
        <v>306</v>
      </c>
      <c r="K30" s="152">
        <v>3697</v>
      </c>
      <c r="L30" s="153">
        <v>5000</v>
      </c>
      <c r="M30" s="156">
        <v>18485000</v>
      </c>
      <c r="N30" s="157"/>
      <c r="O30" s="55"/>
      <c r="P30" s="19"/>
      <c r="Q30" s="1"/>
      <c r="R30" s="1" t="s">
        <v>90</v>
      </c>
      <c r="S30" s="1"/>
      <c r="T30" s="1"/>
      <c r="U30">
        <f t="shared" si="10"/>
        <v>0</v>
      </c>
    </row>
    <row r="31" spans="1:26" ht="20.100000000000001" customHeight="1" x14ac:dyDescent="0.3">
      <c r="A31" s="1"/>
      <c r="B31" s="10" t="s">
        <v>10</v>
      </c>
      <c r="C31" s="39">
        <f>MROUND(C29*80%,1)</f>
        <v>11272608</v>
      </c>
      <c r="D31" s="39"/>
      <c r="H31" s="133"/>
      <c r="I31" s="159"/>
      <c r="J31" s="160"/>
      <c r="K31" s="142"/>
      <c r="L31" s="19"/>
      <c r="M31" s="19"/>
      <c r="N31" s="157"/>
      <c r="O31" s="55"/>
      <c r="P31" s="163"/>
      <c r="Q31" s="1"/>
      <c r="R31" s="1" t="s">
        <v>90</v>
      </c>
      <c r="S31" s="1">
        <v>9.43</v>
      </c>
      <c r="T31" s="1"/>
      <c r="U31">
        <f t="shared" si="10"/>
        <v>0</v>
      </c>
    </row>
    <row r="32" spans="1:26" ht="20.100000000000001" customHeight="1" x14ac:dyDescent="0.3">
      <c r="A32" s="1"/>
      <c r="B32" s="10" t="s">
        <v>24</v>
      </c>
      <c r="C32" s="39">
        <f>O12</f>
        <v>2751000</v>
      </c>
      <c r="D32" s="45"/>
      <c r="H32" s="144" t="s">
        <v>81</v>
      </c>
      <c r="I32" s="161" t="s">
        <v>76</v>
      </c>
      <c r="J32" s="162"/>
      <c r="K32" s="147"/>
      <c r="L32" s="163"/>
      <c r="M32" s="163"/>
      <c r="N32" s="164"/>
      <c r="O32" s="55"/>
      <c r="P32" s="163"/>
      <c r="Q32" s="1"/>
      <c r="R32" s="1" t="s">
        <v>90</v>
      </c>
      <c r="S32" s="1">
        <v>17.21</v>
      </c>
      <c r="T32" s="1">
        <v>5.7</v>
      </c>
      <c r="U32">
        <f t="shared" si="10"/>
        <v>98.097000000000008</v>
      </c>
    </row>
    <row r="33" spans="1:21" ht="20.100000000000001" customHeight="1" x14ac:dyDescent="0.3">
      <c r="A33" s="1"/>
      <c r="B33" s="2"/>
      <c r="C33" s="1"/>
      <c r="D33" s="1"/>
      <c r="E33" s="1"/>
      <c r="F33" s="85"/>
      <c r="G33" s="55"/>
      <c r="H33" s="133"/>
      <c r="I33" s="159"/>
      <c r="J33" s="180" t="s">
        <v>70</v>
      </c>
      <c r="K33" s="180" t="s">
        <v>71</v>
      </c>
      <c r="L33" s="181" t="s">
        <v>6</v>
      </c>
      <c r="M33" s="163" t="s">
        <v>72</v>
      </c>
      <c r="N33" s="157"/>
      <c r="O33" s="55"/>
      <c r="P33" s="156"/>
      <c r="Q33" s="6"/>
      <c r="R33" s="1" t="s">
        <v>97</v>
      </c>
      <c r="S33" s="1">
        <v>29.54</v>
      </c>
      <c r="T33" s="1">
        <v>3.37</v>
      </c>
      <c r="U33">
        <f t="shared" si="10"/>
        <v>99.549800000000005</v>
      </c>
    </row>
    <row r="34" spans="1:21" ht="20.100000000000001" customHeight="1" x14ac:dyDescent="0.3">
      <c r="A34" s="1"/>
      <c r="B34" s="2"/>
      <c r="C34" s="1"/>
      <c r="D34" s="1"/>
      <c r="E34" s="1"/>
      <c r="F34" s="85"/>
      <c r="G34" s="55"/>
      <c r="H34" s="133"/>
      <c r="I34" s="166"/>
      <c r="J34" s="167">
        <v>1</v>
      </c>
      <c r="K34" s="152">
        <v>2158</v>
      </c>
      <c r="L34" s="183">
        <v>6000</v>
      </c>
      <c r="M34" s="156">
        <v>12948000</v>
      </c>
      <c r="N34" s="157"/>
      <c r="O34" s="55"/>
      <c r="P34" s="169"/>
      <c r="Q34" s="1"/>
      <c r="S34" s="1"/>
      <c r="T34" s="1"/>
      <c r="U34" s="201">
        <f>SUM(U28:U33)</f>
        <v>450.17100000000005</v>
      </c>
    </row>
    <row r="35" spans="1:21" ht="20.100000000000001" customHeight="1" x14ac:dyDescent="0.3">
      <c r="A35" s="1"/>
      <c r="B35" s="2"/>
      <c r="C35" s="1"/>
      <c r="D35" s="1"/>
      <c r="E35" s="1"/>
      <c r="F35" s="85"/>
      <c r="G35" s="55"/>
      <c r="H35" s="133"/>
      <c r="I35" s="168"/>
      <c r="J35" s="142"/>
      <c r="K35" s="168"/>
      <c r="L35" s="165"/>
      <c r="M35" s="169"/>
      <c r="N35" s="157"/>
      <c r="O35" s="22"/>
      <c r="P35" s="170"/>
      <c r="Q35" s="1"/>
      <c r="R35" s="1" t="s">
        <v>96</v>
      </c>
      <c r="S35" s="1"/>
      <c r="T35" s="1"/>
    </row>
    <row r="36" spans="1:21" ht="20.100000000000001" customHeight="1" x14ac:dyDescent="0.3">
      <c r="A36" s="1"/>
      <c r="B36" s="2"/>
      <c r="C36" s="1"/>
      <c r="D36" s="1"/>
      <c r="E36" s="1"/>
      <c r="F36" s="85"/>
      <c r="G36" s="55"/>
      <c r="H36" s="161" t="s">
        <v>82</v>
      </c>
      <c r="I36" s="144" t="s">
        <v>77</v>
      </c>
      <c r="J36" s="147"/>
      <c r="K36" s="147"/>
      <c r="L36" s="127"/>
      <c r="M36" s="170"/>
      <c r="N36" s="157"/>
      <c r="O36" s="22"/>
      <c r="P36" s="163"/>
      <c r="Q36" s="1"/>
      <c r="R36" s="1"/>
      <c r="S36" s="1"/>
      <c r="T36" s="1"/>
    </row>
    <row r="37" spans="1:21" ht="20.100000000000001" customHeight="1" x14ac:dyDescent="0.3">
      <c r="A37" s="1"/>
      <c r="B37" s="2"/>
      <c r="C37" s="1"/>
      <c r="D37" s="1"/>
      <c r="E37" s="48"/>
      <c r="F37" s="48"/>
      <c r="G37" s="48"/>
      <c r="H37" s="133"/>
      <c r="I37" s="171" t="s">
        <v>65</v>
      </c>
      <c r="J37" s="180" t="s">
        <v>70</v>
      </c>
      <c r="K37" s="180" t="s">
        <v>71</v>
      </c>
      <c r="L37" s="181" t="s">
        <v>6</v>
      </c>
      <c r="M37" s="163" t="s">
        <v>72</v>
      </c>
      <c r="N37" s="157"/>
      <c r="O37" s="22"/>
      <c r="P37" s="170"/>
      <c r="Q37" s="1"/>
      <c r="R37" s="1"/>
      <c r="S37" s="1"/>
      <c r="T37" s="1"/>
    </row>
    <row r="38" spans="1:21" ht="20.100000000000001" customHeight="1" x14ac:dyDescent="0.3">
      <c r="A38" s="1"/>
      <c r="B38" s="2"/>
      <c r="C38" s="81"/>
      <c r="D38" s="1"/>
      <c r="E38" s="49"/>
      <c r="F38" s="49"/>
      <c r="G38" s="49"/>
      <c r="H38" s="159" t="s">
        <v>73</v>
      </c>
      <c r="I38" s="160"/>
      <c r="J38" s="173">
        <v>10</v>
      </c>
      <c r="K38" s="130">
        <v>1300</v>
      </c>
      <c r="L38" s="184">
        <v>7000</v>
      </c>
      <c r="M38" s="170" t="s">
        <v>78</v>
      </c>
      <c r="N38" s="157"/>
      <c r="O38" s="22"/>
      <c r="P38" s="170"/>
      <c r="Q38" s="1"/>
      <c r="R38" s="1"/>
      <c r="S38" s="1"/>
      <c r="T38" s="1"/>
    </row>
    <row r="39" spans="1:21" ht="16.5" x14ac:dyDescent="0.3">
      <c r="A39" s="1"/>
      <c r="B39" s="2"/>
      <c r="C39" s="13"/>
      <c r="D39" s="1"/>
      <c r="E39" s="114"/>
      <c r="F39" s="114"/>
      <c r="G39" s="114"/>
      <c r="H39" s="159"/>
      <c r="I39" s="160"/>
      <c r="J39" s="152"/>
      <c r="K39" s="130"/>
      <c r="L39" s="172"/>
      <c r="M39" s="170"/>
      <c r="N39" s="157"/>
      <c r="O39" s="185"/>
      <c r="P39" s="170"/>
      <c r="Q39" s="1"/>
      <c r="R39" s="1"/>
      <c r="S39" s="1"/>
      <c r="T39" s="1"/>
    </row>
    <row r="40" spans="1:21" ht="16.5" x14ac:dyDescent="0.3">
      <c r="A40" s="1"/>
      <c r="B40" s="2"/>
      <c r="C40" s="1" t="s">
        <v>61</v>
      </c>
      <c r="D40" s="1">
        <v>17200</v>
      </c>
      <c r="E40" s="125">
        <v>45540</v>
      </c>
      <c r="F40" s="16"/>
      <c r="G40" s="55"/>
      <c r="H40" s="159" t="s">
        <v>74</v>
      </c>
      <c r="I40" s="159"/>
      <c r="J40" s="174">
        <v>212</v>
      </c>
      <c r="K40" s="130">
        <v>1250</v>
      </c>
      <c r="L40" s="184">
        <v>7000</v>
      </c>
      <c r="M40" s="156">
        <v>8750000</v>
      </c>
      <c r="N40" s="157"/>
      <c r="O40" s="22"/>
      <c r="P40" s="164"/>
      <c r="Q40" s="1"/>
      <c r="R40" s="1"/>
      <c r="S40" s="1"/>
      <c r="T40" s="1"/>
    </row>
    <row r="41" spans="1:21" ht="16.5" x14ac:dyDescent="0.3">
      <c r="A41" s="1"/>
      <c r="B41" s="2"/>
      <c r="C41" s="1" t="s">
        <v>62</v>
      </c>
      <c r="D41" s="1" t="s">
        <v>63</v>
      </c>
      <c r="E41" s="1"/>
      <c r="F41" s="16"/>
      <c r="G41" s="55"/>
      <c r="H41" s="159"/>
      <c r="I41" s="164"/>
      <c r="J41" s="164"/>
      <c r="K41" s="175"/>
      <c r="L41" s="176"/>
      <c r="M41" s="157"/>
      <c r="N41" s="157"/>
      <c r="O41" s="6"/>
      <c r="P41" s="159"/>
      <c r="Q41" s="1"/>
      <c r="R41" s="1"/>
      <c r="S41" s="1"/>
      <c r="T41" s="1"/>
    </row>
    <row r="42" spans="1:21" ht="16.5" x14ac:dyDescent="0.3">
      <c r="A42" s="1"/>
      <c r="B42" s="2"/>
      <c r="C42" s="1"/>
      <c r="D42" s="1"/>
      <c r="E42" s="1"/>
      <c r="F42" s="16"/>
      <c r="G42" s="55"/>
      <c r="H42" s="159"/>
      <c r="I42" s="164"/>
      <c r="J42" s="164"/>
      <c r="K42" s="177"/>
      <c r="L42" s="178" t="s">
        <v>83</v>
      </c>
      <c r="M42" s="161">
        <v>75318000</v>
      </c>
      <c r="N42" s="157"/>
      <c r="O42" s="6"/>
      <c r="P42" s="1"/>
      <c r="Q42" s="1"/>
      <c r="R42" s="1"/>
      <c r="S42" s="1"/>
      <c r="T42" s="1"/>
    </row>
    <row r="43" spans="1:21" ht="16.5" x14ac:dyDescent="0.3">
      <c r="A43" s="1"/>
      <c r="B43" s="2"/>
      <c r="C43" s="1" t="s">
        <v>64</v>
      </c>
      <c r="D43" s="1">
        <v>17000</v>
      </c>
      <c r="E43" s="1"/>
      <c r="F43" s="16"/>
      <c r="G43" s="55"/>
      <c r="H43" s="55"/>
      <c r="I43" s="87"/>
      <c r="J43" s="48"/>
      <c r="K43" s="51"/>
      <c r="L43" s="23"/>
      <c r="M43" s="6"/>
      <c r="N43" s="6"/>
      <c r="O43" s="6"/>
      <c r="P43" s="1"/>
      <c r="Q43" s="1"/>
      <c r="R43" s="1"/>
      <c r="S43" s="1"/>
      <c r="T43" s="1"/>
    </row>
    <row r="44" spans="1:21" ht="16.5" x14ac:dyDescent="0.3">
      <c r="A44" s="1"/>
      <c r="B44" s="1"/>
      <c r="C44" s="1" t="s">
        <v>65</v>
      </c>
      <c r="D44" s="1"/>
      <c r="E44" s="1"/>
      <c r="F44" s="16"/>
      <c r="G44" s="55"/>
      <c r="H44" s="55"/>
      <c r="I44" s="55"/>
      <c r="J44" s="49"/>
      <c r="K44" s="6"/>
      <c r="L44" s="1"/>
      <c r="M44" s="21"/>
      <c r="N44" s="6"/>
      <c r="O44" s="6"/>
      <c r="P44" s="1"/>
      <c r="Q44" s="1"/>
      <c r="R44" s="1"/>
      <c r="S44" s="1"/>
      <c r="T44" s="1"/>
    </row>
    <row r="45" spans="1:21" ht="16.5" x14ac:dyDescent="0.3">
      <c r="A45" s="1"/>
      <c r="B45" s="1"/>
      <c r="C45" s="1"/>
      <c r="D45" s="1"/>
      <c r="E45" s="1"/>
      <c r="F45" s="16"/>
      <c r="G45" s="55"/>
      <c r="H45" s="55"/>
      <c r="I45" s="55"/>
      <c r="J45" s="49"/>
      <c r="K45" s="6"/>
      <c r="L45" s="1"/>
      <c r="M45" s="6"/>
      <c r="N45" s="6"/>
      <c r="O45" s="6"/>
      <c r="P45" s="1"/>
      <c r="Q45" s="1"/>
      <c r="R45" s="1"/>
      <c r="S45" s="1"/>
      <c r="T45" s="1"/>
    </row>
    <row r="46" spans="1:21" ht="16.5" x14ac:dyDescent="0.3">
      <c r="A46" s="1"/>
      <c r="B46" s="1"/>
      <c r="C46" s="1"/>
      <c r="D46" s="1"/>
      <c r="E46" s="1"/>
      <c r="F46" s="16"/>
      <c r="G46" s="86"/>
      <c r="H46" s="55"/>
      <c r="I46" s="87"/>
      <c r="J46" s="49"/>
      <c r="K46" s="6"/>
      <c r="L46" s="1"/>
      <c r="M46" s="6"/>
      <c r="N46" s="6"/>
      <c r="O46" s="6"/>
      <c r="P46" s="1"/>
      <c r="Q46" s="1"/>
      <c r="R46" s="1"/>
      <c r="S46" s="1"/>
      <c r="T46" s="1"/>
    </row>
    <row r="47" spans="1:21" ht="16.5" x14ac:dyDescent="0.3">
      <c r="A47" s="1"/>
      <c r="B47" s="1"/>
      <c r="C47" s="1"/>
      <c r="D47" s="1"/>
      <c r="E47" s="1"/>
      <c r="F47" s="16"/>
      <c r="G47" s="88"/>
      <c r="H47" s="89"/>
      <c r="I47" s="87"/>
      <c r="J47" s="49"/>
      <c r="K47" s="6"/>
      <c r="L47" s="1"/>
      <c r="M47" s="6"/>
      <c r="N47" s="6"/>
      <c r="O47" s="6"/>
      <c r="P47" s="1"/>
      <c r="Q47" s="1"/>
      <c r="R47" s="1"/>
      <c r="S47" s="1"/>
      <c r="T47" s="1"/>
    </row>
    <row r="48" spans="1:21" ht="16.5" x14ac:dyDescent="0.3">
      <c r="A48" s="1"/>
      <c r="B48" s="1"/>
      <c r="C48" s="1"/>
      <c r="D48" s="1"/>
      <c r="E48" s="1"/>
      <c r="F48" s="16"/>
      <c r="G48" s="88"/>
      <c r="H48" s="89"/>
      <c r="I48" s="87"/>
      <c r="J48" s="49"/>
      <c r="K48" s="6"/>
      <c r="L48" s="1"/>
      <c r="M48" s="6"/>
      <c r="N48" s="6"/>
      <c r="O48" s="6"/>
      <c r="P48" s="1"/>
      <c r="Q48" s="1"/>
      <c r="R48" s="1"/>
      <c r="S48" s="1"/>
      <c r="T48" s="1"/>
    </row>
    <row r="49" spans="1:20" ht="16.5" x14ac:dyDescent="0.3">
      <c r="A49" s="1"/>
      <c r="B49" s="1"/>
      <c r="C49" s="1"/>
      <c r="D49" s="1"/>
      <c r="E49" s="1"/>
      <c r="F49" s="6"/>
      <c r="G49" s="53"/>
      <c r="H49" s="54"/>
      <c r="I49" s="54"/>
      <c r="J49" s="49"/>
      <c r="K49" s="6"/>
      <c r="L49" s="1"/>
      <c r="M49" s="6"/>
      <c r="N49" s="6"/>
      <c r="O49" s="6"/>
      <c r="P49" s="1"/>
      <c r="Q49" s="1"/>
      <c r="R49" s="1"/>
      <c r="S49" s="1"/>
      <c r="T49" s="1"/>
    </row>
    <row r="50" spans="1:20" ht="16.5" x14ac:dyDescent="0.3">
      <c r="A50" s="1"/>
      <c r="B50" s="1"/>
      <c r="C50" s="1"/>
      <c r="D50" s="1"/>
      <c r="E50" s="1"/>
      <c r="F50" s="85"/>
      <c r="G50" s="85"/>
      <c r="H50" s="89"/>
      <c r="I50" s="89"/>
      <c r="J50" s="49"/>
      <c r="K50" s="6"/>
      <c r="L50" s="1"/>
      <c r="M50" s="6"/>
      <c r="N50" s="6"/>
      <c r="O50" s="6"/>
      <c r="P50" s="1"/>
      <c r="Q50" s="1"/>
      <c r="R50" s="1"/>
      <c r="S50" s="1"/>
      <c r="T50" s="1"/>
    </row>
    <row r="51" spans="1:20" ht="16.5" x14ac:dyDescent="0.3">
      <c r="A51" s="1"/>
      <c r="B51" s="1"/>
      <c r="C51" s="1"/>
      <c r="D51" s="1"/>
      <c r="E51" s="1"/>
      <c r="F51" s="16"/>
      <c r="G51" s="91"/>
      <c r="H51" s="92"/>
      <c r="I51" s="55"/>
      <c r="J51" s="49"/>
      <c r="K51" s="6"/>
      <c r="L51" s="1"/>
      <c r="M51" s="6"/>
      <c r="N51" s="6"/>
      <c r="O51" s="6"/>
      <c r="P51" s="1"/>
      <c r="Q51" s="1"/>
      <c r="R51" s="1"/>
      <c r="S51" s="1"/>
      <c r="T51" s="1"/>
    </row>
    <row r="52" spans="1:20" ht="16.5" x14ac:dyDescent="0.3">
      <c r="A52" s="1"/>
      <c r="B52" s="1"/>
      <c r="C52" s="1"/>
      <c r="D52" s="1"/>
      <c r="E52" s="1"/>
      <c r="F52" s="16"/>
      <c r="G52" s="91"/>
      <c r="H52" s="92"/>
      <c r="I52" s="55"/>
      <c r="J52" s="52"/>
      <c r="K52" s="6"/>
      <c r="L52" s="1"/>
      <c r="M52" s="6"/>
      <c r="N52" s="6"/>
      <c r="O52" s="6"/>
      <c r="P52" s="1"/>
      <c r="Q52" s="1"/>
      <c r="R52" s="1"/>
      <c r="S52" s="1"/>
      <c r="T52" s="1"/>
    </row>
    <row r="53" spans="1:20" ht="16.5" x14ac:dyDescent="0.3">
      <c r="A53" s="1"/>
      <c r="B53" s="1"/>
      <c r="C53" s="1"/>
      <c r="D53" s="1"/>
      <c r="E53" s="1"/>
      <c r="F53" s="16"/>
      <c r="G53" s="92"/>
      <c r="H53" s="92"/>
      <c r="I53" s="55"/>
      <c r="J53" s="49"/>
      <c r="K53" s="6"/>
      <c r="L53" s="1"/>
      <c r="M53" s="6"/>
      <c r="N53" s="6"/>
      <c r="O53" s="6"/>
      <c r="P53" s="1"/>
      <c r="Q53" s="1"/>
      <c r="R53" s="1"/>
      <c r="S53" s="1"/>
      <c r="T53" s="1"/>
    </row>
    <row r="54" spans="1:20" ht="16.5" x14ac:dyDescent="0.3">
      <c r="A54" s="1"/>
      <c r="B54" s="1"/>
      <c r="C54" s="1"/>
      <c r="D54" s="1"/>
      <c r="E54" s="1"/>
      <c r="F54" s="16"/>
      <c r="G54" s="92"/>
      <c r="H54" s="92"/>
      <c r="I54" s="55"/>
      <c r="J54" s="49"/>
      <c r="K54" s="6"/>
      <c r="L54" s="1"/>
      <c r="M54" s="6"/>
      <c r="N54" s="6"/>
      <c r="O54" s="6"/>
      <c r="P54" s="1"/>
      <c r="Q54" s="1"/>
      <c r="R54" s="1"/>
      <c r="S54" s="1"/>
      <c r="T54" s="1"/>
    </row>
    <row r="55" spans="1:20" ht="16.5" x14ac:dyDescent="0.3">
      <c r="A55" s="1"/>
      <c r="B55" s="1"/>
      <c r="C55" s="1"/>
      <c r="D55" s="1"/>
      <c r="E55" s="1"/>
      <c r="F55" s="16"/>
      <c r="G55" s="92"/>
      <c r="H55" s="93"/>
      <c r="I55" s="55"/>
      <c r="J55" s="40"/>
      <c r="K55" s="6"/>
      <c r="L55" s="1"/>
      <c r="M55" s="6"/>
      <c r="N55" s="6"/>
      <c r="O55" s="6"/>
      <c r="P55" s="1"/>
      <c r="Q55" s="1"/>
      <c r="R55" s="1"/>
      <c r="S55" s="1"/>
      <c r="T55" s="1"/>
    </row>
    <row r="56" spans="1:20" ht="16.5" x14ac:dyDescent="0.3">
      <c r="A56" s="1"/>
      <c r="B56" s="1"/>
      <c r="C56" s="1"/>
      <c r="D56" s="1"/>
      <c r="E56" s="1"/>
      <c r="F56" s="16"/>
      <c r="G56" s="92"/>
      <c r="H56" s="93"/>
      <c r="I56" s="55"/>
      <c r="J56" s="1"/>
      <c r="K56" s="6"/>
      <c r="L56" s="1"/>
      <c r="M56" s="6"/>
      <c r="N56" s="6"/>
      <c r="O56" s="6"/>
      <c r="P56" s="1"/>
      <c r="Q56" s="1"/>
      <c r="R56" s="1"/>
      <c r="S56" s="1"/>
      <c r="T56" s="1"/>
    </row>
    <row r="57" spans="1:20" ht="16.5" x14ac:dyDescent="0.3">
      <c r="A57" s="1"/>
      <c r="B57" s="1"/>
      <c r="C57" s="1"/>
      <c r="D57" s="1"/>
      <c r="E57" s="1"/>
      <c r="F57" s="16"/>
      <c r="G57" s="92"/>
      <c r="H57" s="93"/>
      <c r="I57" s="55"/>
      <c r="J57" s="1"/>
      <c r="K57" s="6"/>
      <c r="L57" s="1"/>
      <c r="M57" s="6"/>
      <c r="N57" s="6"/>
      <c r="O57" s="6"/>
      <c r="P57" s="1"/>
      <c r="Q57" s="1"/>
      <c r="R57" s="1"/>
      <c r="S57" s="1"/>
      <c r="T57" s="1"/>
    </row>
    <row r="58" spans="1:20" ht="16.5" x14ac:dyDescent="0.3">
      <c r="A58" s="1"/>
      <c r="B58" s="1"/>
      <c r="C58" s="1"/>
      <c r="D58" s="1"/>
      <c r="E58" s="1"/>
      <c r="F58" s="16"/>
      <c r="G58" s="92"/>
      <c r="H58" s="93"/>
      <c r="I58" s="55"/>
      <c r="J58" s="1"/>
      <c r="K58" s="6"/>
      <c r="L58" s="1"/>
      <c r="M58" s="6"/>
      <c r="N58" s="6"/>
      <c r="O58" s="6"/>
      <c r="P58" s="1"/>
      <c r="Q58" s="1"/>
      <c r="R58" s="1"/>
      <c r="S58" s="1"/>
      <c r="T58" s="1"/>
    </row>
    <row r="59" spans="1:20" ht="16.5" x14ac:dyDescent="0.3">
      <c r="A59" s="1"/>
      <c r="B59" s="1"/>
      <c r="C59" s="1"/>
      <c r="D59" s="1"/>
      <c r="E59" s="1"/>
      <c r="F59" s="16"/>
      <c r="G59" s="92"/>
      <c r="H59" s="94"/>
      <c r="I59" s="55"/>
      <c r="J59" s="49"/>
      <c r="K59" s="50"/>
      <c r="L59" s="1"/>
      <c r="M59" s="6"/>
      <c r="N59" s="6"/>
      <c r="O59" s="6"/>
      <c r="P59" s="1"/>
      <c r="Q59" s="1"/>
      <c r="R59" s="1"/>
      <c r="S59" s="1"/>
      <c r="T59" s="1"/>
    </row>
    <row r="60" spans="1:20" ht="16.5" x14ac:dyDescent="0.3">
      <c r="A60" s="1"/>
      <c r="B60" s="1"/>
      <c r="C60" s="1"/>
      <c r="D60" s="1"/>
      <c r="E60" s="1"/>
      <c r="F60" s="95"/>
      <c r="G60" s="92"/>
      <c r="H60" s="94"/>
      <c r="I60" s="55"/>
      <c r="J60" s="49"/>
      <c r="K60" s="50"/>
      <c r="L60" s="1"/>
      <c r="M60" s="6"/>
      <c r="N60" s="6"/>
      <c r="O60" s="6"/>
      <c r="P60" s="1"/>
      <c r="Q60" s="1"/>
      <c r="R60" s="1"/>
      <c r="S60" s="1"/>
      <c r="T60" s="1"/>
    </row>
    <row r="61" spans="1:20" ht="16.5" x14ac:dyDescent="0.3">
      <c r="A61" s="1"/>
      <c r="B61" s="1"/>
      <c r="C61" s="1"/>
      <c r="D61" s="1"/>
      <c r="E61" s="1"/>
      <c r="F61" s="95"/>
      <c r="G61" s="92"/>
      <c r="H61" s="94"/>
      <c r="I61" s="55"/>
      <c r="J61" s="48"/>
      <c r="K61" s="51"/>
      <c r="L61" s="1"/>
      <c r="M61" s="6"/>
      <c r="N61" s="6"/>
      <c r="O61" s="6"/>
      <c r="P61" s="1"/>
      <c r="Q61" s="1"/>
      <c r="R61" s="1"/>
      <c r="S61" s="1"/>
      <c r="T61" s="1"/>
    </row>
    <row r="62" spans="1:20" ht="16.5" x14ac:dyDescent="0.3">
      <c r="A62" s="1"/>
      <c r="B62" s="1"/>
      <c r="C62" s="1"/>
      <c r="D62" s="1"/>
      <c r="E62" s="1"/>
      <c r="F62" s="95"/>
      <c r="G62" s="91"/>
      <c r="H62" s="94"/>
      <c r="I62" s="55"/>
      <c r="J62" s="48"/>
      <c r="K62" s="6"/>
      <c r="L62" s="1"/>
      <c r="M62" s="6"/>
      <c r="N62" s="6"/>
      <c r="O62" s="6"/>
      <c r="P62" s="1"/>
      <c r="Q62" s="1"/>
      <c r="R62" s="1"/>
      <c r="S62" s="1"/>
      <c r="T62" s="1"/>
    </row>
    <row r="63" spans="1:20" ht="16.5" x14ac:dyDescent="0.3">
      <c r="A63" s="1"/>
      <c r="B63" s="1"/>
      <c r="C63" s="1"/>
      <c r="D63" s="1"/>
      <c r="E63" s="1"/>
      <c r="F63" s="95"/>
      <c r="G63" s="91"/>
      <c r="H63" s="85"/>
      <c r="I63" s="55"/>
      <c r="J63" s="48"/>
      <c r="K63" s="6"/>
      <c r="L63" s="1"/>
      <c r="M63" s="6"/>
      <c r="N63" s="6"/>
      <c r="O63" s="6"/>
      <c r="P63" s="1"/>
      <c r="Q63" s="1"/>
      <c r="R63" s="1"/>
      <c r="S63" s="1"/>
      <c r="T63" s="1"/>
    </row>
    <row r="64" spans="1:20" ht="16.5" x14ac:dyDescent="0.3">
      <c r="A64" s="1"/>
      <c r="B64" s="1"/>
      <c r="C64" s="1"/>
      <c r="D64" s="1"/>
      <c r="E64" s="1"/>
      <c r="F64" s="95"/>
      <c r="G64" s="91"/>
      <c r="H64" s="85"/>
      <c r="I64" s="55"/>
      <c r="J64" s="49"/>
      <c r="K64" s="6"/>
      <c r="L64" s="1"/>
      <c r="M64" s="6"/>
      <c r="N64" s="6"/>
      <c r="O64" s="6"/>
      <c r="P64" s="1"/>
      <c r="Q64" s="1"/>
      <c r="R64" s="1"/>
      <c r="S64" s="1"/>
      <c r="T64" s="1"/>
    </row>
    <row r="65" spans="1:20" ht="16.5" x14ac:dyDescent="0.3">
      <c r="A65" s="1"/>
      <c r="B65" s="1"/>
      <c r="C65" s="1"/>
      <c r="D65" s="1"/>
      <c r="E65" s="1"/>
      <c r="F65" s="95"/>
      <c r="G65" s="91"/>
      <c r="H65" s="85"/>
      <c r="I65" s="55"/>
      <c r="J65" s="49"/>
      <c r="K65" s="6"/>
      <c r="L65" s="1"/>
      <c r="M65" s="6"/>
      <c r="N65" s="6"/>
      <c r="O65" s="6"/>
      <c r="P65" s="1"/>
      <c r="Q65" s="1"/>
      <c r="R65" s="1"/>
      <c r="S65" s="1"/>
      <c r="T65" s="1"/>
    </row>
    <row r="66" spans="1:20" ht="16.5" x14ac:dyDescent="0.3">
      <c r="A66" s="1"/>
      <c r="B66" s="1"/>
      <c r="C66" s="1"/>
      <c r="D66" s="1"/>
      <c r="E66" s="1"/>
      <c r="F66" s="95"/>
      <c r="G66" s="91"/>
      <c r="H66" s="85"/>
      <c r="I66" s="55"/>
      <c r="J66" s="49"/>
      <c r="K66" s="6"/>
      <c r="L66" s="1"/>
      <c r="M66" s="6"/>
      <c r="N66" s="6"/>
      <c r="O66" s="6"/>
      <c r="P66" s="1"/>
      <c r="Q66" s="1"/>
      <c r="R66" s="1"/>
      <c r="S66" s="1"/>
      <c r="T66" s="1"/>
    </row>
    <row r="67" spans="1:20" ht="16.5" x14ac:dyDescent="0.3">
      <c r="A67" s="1"/>
      <c r="B67" s="1"/>
      <c r="C67" s="1"/>
      <c r="D67" s="1"/>
      <c r="E67" s="1"/>
      <c r="F67" s="96"/>
      <c r="G67" s="97"/>
      <c r="H67" s="89"/>
      <c r="I67" s="99"/>
      <c r="J67" s="52"/>
      <c r="K67" s="6"/>
      <c r="L67" s="1"/>
      <c r="M67" s="6"/>
      <c r="N67" s="6"/>
      <c r="O67" s="6"/>
      <c r="P67" s="1"/>
      <c r="Q67" s="1"/>
      <c r="R67" s="1"/>
      <c r="S67" s="1"/>
      <c r="T67" s="1"/>
    </row>
    <row r="68" spans="1:20" ht="16.5" x14ac:dyDescent="0.3">
      <c r="A68" s="1"/>
      <c r="B68" s="1"/>
      <c r="C68" s="1"/>
      <c r="D68" s="1"/>
      <c r="E68" s="1"/>
      <c r="F68" s="96"/>
      <c r="G68" s="55"/>
      <c r="H68" s="55"/>
      <c r="I68" s="55"/>
      <c r="J68" s="49"/>
      <c r="K68" s="6"/>
      <c r="L68" s="1"/>
      <c r="M68" s="6"/>
      <c r="N68" s="6"/>
      <c r="O68" s="6"/>
      <c r="P68" s="1"/>
      <c r="Q68" s="1"/>
      <c r="R68" s="1"/>
      <c r="S68" s="1"/>
      <c r="T68" s="1"/>
    </row>
    <row r="69" spans="1:20" ht="16.5" x14ac:dyDescent="0.3">
      <c r="F69" s="83"/>
      <c r="G69" s="89"/>
      <c r="H69" s="98"/>
      <c r="I69" s="55"/>
    </row>
    <row r="70" spans="1:20" x14ac:dyDescent="0.25">
      <c r="I70" s="90"/>
    </row>
    <row r="72" spans="1:20" ht="16.5" x14ac:dyDescent="0.3">
      <c r="F72" s="85"/>
    </row>
    <row r="73" spans="1:20" x14ac:dyDescent="0.25">
      <c r="F73" s="83"/>
      <c r="G73" s="83"/>
      <c r="H73" s="83"/>
      <c r="I73" s="100"/>
    </row>
    <row r="74" spans="1:20" x14ac:dyDescent="0.25">
      <c r="F74" s="83"/>
      <c r="G74" s="83"/>
      <c r="H74" s="83"/>
      <c r="I74" s="100"/>
    </row>
    <row r="75" spans="1:20" ht="16.5" x14ac:dyDescent="0.25">
      <c r="F75" s="83"/>
      <c r="G75" s="88"/>
      <c r="H75" s="88"/>
      <c r="I75" s="100"/>
    </row>
    <row r="76" spans="1:20" ht="16.5" x14ac:dyDescent="0.25">
      <c r="G76" s="49"/>
      <c r="H76" s="49"/>
      <c r="I76" s="49"/>
    </row>
    <row r="77" spans="1:20" ht="16.5" x14ac:dyDescent="0.25">
      <c r="G77" s="49"/>
      <c r="H77" s="49"/>
      <c r="I77" s="49"/>
    </row>
    <row r="94" spans="8:14" ht="16.5" x14ac:dyDescent="0.3">
      <c r="H94" s="127" t="s">
        <v>79</v>
      </c>
      <c r="I94" s="128" t="s">
        <v>69</v>
      </c>
      <c r="J94" s="179"/>
      <c r="K94" s="129"/>
      <c r="L94" s="144"/>
      <c r="M94" s="19"/>
      <c r="N94" s="131"/>
    </row>
    <row r="95" spans="8:14" ht="16.5" x14ac:dyDescent="0.25">
      <c r="H95" s="132"/>
      <c r="I95" s="133"/>
      <c r="J95" s="180" t="s">
        <v>70</v>
      </c>
      <c r="K95" s="180" t="s">
        <v>71</v>
      </c>
      <c r="L95" s="181" t="s">
        <v>6</v>
      </c>
      <c r="M95" s="163" t="s">
        <v>72</v>
      </c>
      <c r="N95" s="135"/>
    </row>
    <row r="96" spans="8:14" ht="16.5" x14ac:dyDescent="0.3">
      <c r="H96" s="136"/>
      <c r="I96" s="133" t="s">
        <v>85</v>
      </c>
      <c r="J96" s="137">
        <v>5</v>
      </c>
      <c r="K96" s="138">
        <v>1000</v>
      </c>
      <c r="L96" s="182">
        <v>12000</v>
      </c>
      <c r="M96" s="195">
        <v>12000000</v>
      </c>
      <c r="N96" s="195">
        <v>12000000</v>
      </c>
    </row>
    <row r="97" spans="8:14" ht="16.5" x14ac:dyDescent="0.3">
      <c r="H97" s="136"/>
      <c r="I97" s="133" t="s">
        <v>86</v>
      </c>
      <c r="J97" s="137"/>
      <c r="K97" s="138">
        <v>1834</v>
      </c>
      <c r="L97" s="141" t="s">
        <v>87</v>
      </c>
      <c r="M97" s="195">
        <v>2090760</v>
      </c>
      <c r="N97" s="195">
        <v>2090760</v>
      </c>
    </row>
    <row r="98" spans="8:14" ht="16.5" x14ac:dyDescent="0.3">
      <c r="H98" s="136"/>
      <c r="I98" s="133" t="s">
        <v>83</v>
      </c>
      <c r="J98" s="133"/>
      <c r="K98" s="134"/>
      <c r="L98" s="141"/>
      <c r="M98" s="199">
        <v>14090760</v>
      </c>
      <c r="N98" s="199"/>
    </row>
    <row r="99" spans="8:14" ht="16.5" x14ac:dyDescent="0.3">
      <c r="H99" s="127" t="s">
        <v>80</v>
      </c>
      <c r="I99" s="144" t="s">
        <v>84</v>
      </c>
      <c r="J99" s="144"/>
      <c r="K99" s="145"/>
      <c r="L99" s="146"/>
      <c r="M99" s="147"/>
      <c r="N99" s="194"/>
    </row>
    <row r="100" spans="8:14" ht="16.5" x14ac:dyDescent="0.3">
      <c r="H100" s="136" t="s">
        <v>73</v>
      </c>
      <c r="I100" s="133"/>
      <c r="J100" s="180" t="s">
        <v>70</v>
      </c>
      <c r="K100" s="180" t="s">
        <v>71</v>
      </c>
      <c r="L100" s="181" t="s">
        <v>6</v>
      </c>
      <c r="M100" s="163" t="s">
        <v>72</v>
      </c>
      <c r="N100" s="194"/>
    </row>
    <row r="101" spans="8:14" ht="16.5" x14ac:dyDescent="0.25">
      <c r="H101" s="149"/>
      <c r="I101" s="133"/>
      <c r="J101" s="137">
        <v>434</v>
      </c>
      <c r="K101" s="138">
        <v>1807</v>
      </c>
      <c r="L101" s="182">
        <v>5500</v>
      </c>
      <c r="M101" s="195">
        <v>9938500</v>
      </c>
      <c r="N101" s="195">
        <v>9938500</v>
      </c>
    </row>
    <row r="102" spans="8:14" ht="16.5" x14ac:dyDescent="0.3">
      <c r="H102" s="136"/>
      <c r="I102" s="133"/>
      <c r="J102" s="137"/>
      <c r="K102" s="138"/>
      <c r="L102" s="150"/>
      <c r="M102" s="147"/>
      <c r="N102" s="192"/>
    </row>
    <row r="103" spans="8:14" ht="16.5" x14ac:dyDescent="0.3">
      <c r="H103" s="149" t="s">
        <v>74</v>
      </c>
      <c r="I103" s="133"/>
      <c r="J103" s="137">
        <v>629</v>
      </c>
      <c r="K103" s="152">
        <v>1000</v>
      </c>
      <c r="L103" s="153">
        <v>5500</v>
      </c>
      <c r="M103" s="196">
        <v>5500000</v>
      </c>
      <c r="N103" s="196">
        <v>5500000</v>
      </c>
    </row>
    <row r="104" spans="8:14" ht="16.5" x14ac:dyDescent="0.3">
      <c r="H104" s="133"/>
      <c r="I104" s="133"/>
      <c r="J104" s="137"/>
      <c r="K104" s="152"/>
      <c r="L104" s="153"/>
      <c r="M104" s="156"/>
      <c r="N104" s="192"/>
    </row>
    <row r="105" spans="8:14" ht="16.5" x14ac:dyDescent="0.3">
      <c r="H105" s="158" t="s">
        <v>75</v>
      </c>
      <c r="I105" s="133"/>
      <c r="J105" s="137">
        <v>306</v>
      </c>
      <c r="K105" s="152">
        <v>3697</v>
      </c>
      <c r="L105" s="153">
        <v>5500</v>
      </c>
      <c r="M105" s="197">
        <v>20333500</v>
      </c>
      <c r="N105" s="197">
        <v>20333500</v>
      </c>
    </row>
    <row r="106" spans="8:14" ht="16.5" x14ac:dyDescent="0.3">
      <c r="H106" s="133"/>
      <c r="I106" s="159"/>
      <c r="J106" s="160"/>
      <c r="K106" s="142"/>
      <c r="L106" s="19"/>
      <c r="M106" s="19"/>
      <c r="N106" s="192"/>
    </row>
    <row r="107" spans="8:14" ht="16.5" x14ac:dyDescent="0.3">
      <c r="H107" s="144" t="s">
        <v>81</v>
      </c>
      <c r="I107" s="161" t="s">
        <v>76</v>
      </c>
      <c r="J107" s="162"/>
      <c r="K107" s="147"/>
      <c r="L107" s="163"/>
      <c r="M107" s="163"/>
      <c r="N107" s="193"/>
    </row>
    <row r="108" spans="8:14" ht="16.5" x14ac:dyDescent="0.3">
      <c r="H108" s="133"/>
      <c r="I108" s="159"/>
      <c r="J108" s="180" t="s">
        <v>70</v>
      </c>
      <c r="K108" s="180" t="s">
        <v>71</v>
      </c>
      <c r="L108" s="181" t="s">
        <v>6</v>
      </c>
      <c r="M108" s="163" t="s">
        <v>72</v>
      </c>
      <c r="N108" s="192"/>
    </row>
    <row r="109" spans="8:14" ht="16.5" x14ac:dyDescent="0.3">
      <c r="H109" s="133"/>
      <c r="I109" s="166"/>
      <c r="J109" s="167">
        <v>1</v>
      </c>
      <c r="K109" s="152">
        <v>2158</v>
      </c>
      <c r="L109" s="183">
        <v>6000</v>
      </c>
      <c r="M109" s="197">
        <v>12948000</v>
      </c>
      <c r="N109" s="197">
        <v>12948000</v>
      </c>
    </row>
    <row r="110" spans="8:14" ht="16.5" x14ac:dyDescent="0.3">
      <c r="H110" s="133"/>
      <c r="I110" s="168"/>
      <c r="J110" s="142"/>
      <c r="K110" s="168"/>
      <c r="L110" s="165"/>
      <c r="M110" s="169"/>
      <c r="N110" s="192"/>
    </row>
    <row r="111" spans="8:14" ht="16.5" x14ac:dyDescent="0.3">
      <c r="H111" s="161" t="s">
        <v>82</v>
      </c>
      <c r="I111" s="144" t="s">
        <v>77</v>
      </c>
      <c r="J111" s="147"/>
      <c r="K111" s="147"/>
      <c r="L111" s="127"/>
      <c r="M111" s="170"/>
      <c r="N111" s="192"/>
    </row>
    <row r="112" spans="8:14" ht="16.5" x14ac:dyDescent="0.3">
      <c r="H112" s="133"/>
      <c r="I112" s="171" t="s">
        <v>65</v>
      </c>
      <c r="J112" s="180" t="s">
        <v>70</v>
      </c>
      <c r="K112" s="180" t="s">
        <v>71</v>
      </c>
      <c r="L112" s="181" t="s">
        <v>6</v>
      </c>
      <c r="M112" s="163" t="s">
        <v>72</v>
      </c>
      <c r="N112" s="192"/>
    </row>
    <row r="113" spans="8:14" ht="16.5" x14ac:dyDescent="0.3">
      <c r="H113" s="159" t="s">
        <v>73</v>
      </c>
      <c r="I113" s="160"/>
      <c r="J113" s="173">
        <v>10</v>
      </c>
      <c r="K113" s="130">
        <v>1300</v>
      </c>
      <c r="L113" s="184">
        <v>6000</v>
      </c>
      <c r="M113" s="197">
        <v>7800000</v>
      </c>
      <c r="N113" s="197">
        <v>7800000</v>
      </c>
    </row>
    <row r="114" spans="8:14" ht="16.5" x14ac:dyDescent="0.3">
      <c r="H114" s="159"/>
      <c r="I114" s="160"/>
      <c r="J114" s="152"/>
      <c r="K114" s="130"/>
      <c r="L114" s="172"/>
      <c r="M114" s="170"/>
      <c r="N114" s="192"/>
    </row>
    <row r="115" spans="8:14" ht="16.5" x14ac:dyDescent="0.3">
      <c r="H115" s="159" t="s">
        <v>74</v>
      </c>
      <c r="I115" s="159"/>
      <c r="J115" s="174">
        <v>212</v>
      </c>
      <c r="K115" s="130">
        <v>1250</v>
      </c>
      <c r="L115" s="184">
        <v>6000</v>
      </c>
      <c r="M115" s="197">
        <v>7500000</v>
      </c>
      <c r="N115" s="197">
        <v>7500000</v>
      </c>
    </row>
    <row r="116" spans="8:14" ht="16.5" x14ac:dyDescent="0.3">
      <c r="H116" s="159"/>
      <c r="I116" s="164"/>
      <c r="J116" s="164"/>
      <c r="K116" s="175"/>
      <c r="L116" s="176"/>
      <c r="M116" s="157"/>
      <c r="N116" s="192"/>
    </row>
    <row r="117" spans="8:14" ht="16.5" x14ac:dyDescent="0.3">
      <c r="H117" s="159"/>
      <c r="I117" s="164"/>
      <c r="J117" s="164"/>
      <c r="K117" s="177"/>
      <c r="L117" s="178" t="s">
        <v>83</v>
      </c>
      <c r="M117" s="198">
        <v>78110760</v>
      </c>
      <c r="N117" s="198">
        <f>SUM(N96:N116)</f>
        <v>78110760</v>
      </c>
    </row>
    <row r="118" spans="8:14" x14ac:dyDescent="0.25">
      <c r="N118" s="200"/>
    </row>
  </sheetData>
  <mergeCells count="3">
    <mergeCell ref="B14:C14"/>
    <mergeCell ref="M14:M15"/>
    <mergeCell ref="B19:C1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8"/>
  <sheetViews>
    <sheetView workbookViewId="0">
      <selection activeCell="E27" sqref="E27"/>
    </sheetView>
  </sheetViews>
  <sheetFormatPr defaultRowHeight="15" x14ac:dyDescent="0.25"/>
  <cols>
    <col min="3" max="3" width="11.7109375" customWidth="1"/>
    <col min="9" max="9" width="11.140625" customWidth="1"/>
    <col min="20" max="20" width="13.5703125" customWidth="1"/>
    <col min="25" max="25" width="11.85546875" customWidth="1"/>
  </cols>
  <sheetData>
    <row r="1" spans="1:28" ht="120" x14ac:dyDescent="0.25">
      <c r="A1" s="56" t="str">
        <f>M1</f>
        <v>Date</v>
      </c>
      <c r="B1" s="56" t="s">
        <v>38</v>
      </c>
      <c r="C1" s="56" t="s">
        <v>7</v>
      </c>
      <c r="D1" s="56" t="s">
        <v>39</v>
      </c>
      <c r="E1" s="56" t="s">
        <v>40</v>
      </c>
      <c r="F1" s="56" t="str">
        <f t="shared" ref="F1:K16" si="0">V1</f>
        <v>Construction Area</v>
      </c>
      <c r="G1" s="56" t="str">
        <f t="shared" si="0"/>
        <v>Cost of Construction</v>
      </c>
      <c r="H1" s="56" t="str">
        <f t="shared" si="0"/>
        <v>Construction value</v>
      </c>
      <c r="I1" s="56" t="str">
        <f t="shared" si="0"/>
        <v>Land Value (Including Land development)</v>
      </c>
      <c r="J1" s="56" t="str">
        <f t="shared" si="0"/>
        <v>Land Rate (Including Development) per Sq. Ft.</v>
      </c>
      <c r="K1" s="56" t="str">
        <f t="shared" si="0"/>
        <v>Land Rate (Including Development) per Sq. Yard.</v>
      </c>
      <c r="L1" s="57" t="s">
        <v>23</v>
      </c>
      <c r="M1" s="57" t="s">
        <v>41</v>
      </c>
      <c r="N1" s="57" t="s">
        <v>42</v>
      </c>
      <c r="O1" s="57" t="s">
        <v>43</v>
      </c>
      <c r="P1" s="57" t="s">
        <v>44</v>
      </c>
      <c r="Q1" s="57" t="s">
        <v>45</v>
      </c>
      <c r="R1" s="57" t="s">
        <v>46</v>
      </c>
      <c r="S1" s="57" t="s">
        <v>47</v>
      </c>
      <c r="T1" s="57" t="s">
        <v>7</v>
      </c>
      <c r="U1" s="57" t="s">
        <v>6</v>
      </c>
      <c r="V1" s="58" t="s">
        <v>48</v>
      </c>
      <c r="W1" s="58" t="s">
        <v>49</v>
      </c>
      <c r="X1" s="57" t="s">
        <v>50</v>
      </c>
      <c r="Y1" s="57" t="s">
        <v>51</v>
      </c>
      <c r="Z1" s="57" t="s">
        <v>56</v>
      </c>
      <c r="AA1" s="57" t="s">
        <v>52</v>
      </c>
    </row>
    <row r="2" spans="1:28" x14ac:dyDescent="0.25">
      <c r="A2" s="56">
        <f t="shared" ref="A2:A18" si="1">M2</f>
        <v>0</v>
      </c>
      <c r="B2" s="59">
        <f t="shared" ref="B2:D17" si="2">S2</f>
        <v>111.48272017837236</v>
      </c>
      <c r="C2" s="59">
        <f t="shared" si="2"/>
        <v>12000000</v>
      </c>
      <c r="D2" s="59">
        <f t="shared" si="2"/>
        <v>107640</v>
      </c>
      <c r="E2" s="61">
        <f t="shared" ref="E2:E18" si="3">ROUND((D2/10.764),0)</f>
        <v>10000</v>
      </c>
      <c r="F2" s="56">
        <f t="shared" si="0"/>
        <v>0</v>
      </c>
      <c r="G2" s="56">
        <f t="shared" si="0"/>
        <v>0</v>
      </c>
      <c r="H2" s="56">
        <f t="shared" si="0"/>
        <v>0</v>
      </c>
      <c r="I2" s="56">
        <f t="shared" si="0"/>
        <v>12000000</v>
      </c>
      <c r="J2" s="56">
        <f t="shared" si="0"/>
        <v>10000</v>
      </c>
      <c r="K2" s="56" t="e">
        <f t="shared" si="0"/>
        <v>#DIV/0!</v>
      </c>
      <c r="L2" s="60"/>
      <c r="M2" s="60"/>
      <c r="N2" s="60">
        <v>0</v>
      </c>
      <c r="O2" s="60">
        <f t="shared" ref="O2:O18" si="4">N2*2.47107605477881</f>
        <v>0</v>
      </c>
      <c r="P2" s="60">
        <f t="shared" ref="P2:P18" si="5">O2*40.0001976870614</f>
        <v>0</v>
      </c>
      <c r="Q2" s="60">
        <f t="shared" ref="Q2:Q18" si="6">P2*121.0167464</f>
        <v>0</v>
      </c>
      <c r="R2" s="60">
        <v>1200</v>
      </c>
      <c r="S2" s="60">
        <f t="shared" ref="S2" si="7">R2/10.764</f>
        <v>111.48272017837236</v>
      </c>
      <c r="T2" s="60">
        <v>12000000</v>
      </c>
      <c r="U2" s="60">
        <f t="shared" ref="U2:U18" si="8">ROUND((T2/S2),0)</f>
        <v>107640</v>
      </c>
      <c r="V2" s="59">
        <v>0</v>
      </c>
      <c r="W2" s="60">
        <v>0</v>
      </c>
      <c r="X2" s="60">
        <f t="shared" ref="X2" si="9">V2*W2</f>
        <v>0</v>
      </c>
      <c r="Y2" s="60">
        <f t="shared" ref="Y2" si="10">T2-X2</f>
        <v>12000000</v>
      </c>
      <c r="Z2" s="60">
        <f>Y2/R2</f>
        <v>10000</v>
      </c>
      <c r="AA2" s="60" t="e">
        <f t="shared" ref="AA2:AA18" si="11">Y2/Q2</f>
        <v>#DIV/0!</v>
      </c>
      <c r="AB2" s="78"/>
    </row>
    <row r="3" spans="1:28" ht="16.5" x14ac:dyDescent="0.3">
      <c r="A3" s="56">
        <f t="shared" si="1"/>
        <v>0</v>
      </c>
      <c r="B3" s="59">
        <f t="shared" si="2"/>
        <v>139.35340022296546</v>
      </c>
      <c r="C3" s="59">
        <f t="shared" si="2"/>
        <v>12700000</v>
      </c>
      <c r="D3" s="59">
        <f t="shared" si="2"/>
        <v>91135</v>
      </c>
      <c r="E3" s="61">
        <f t="shared" si="3"/>
        <v>8467</v>
      </c>
      <c r="F3" s="56">
        <f t="shared" si="0"/>
        <v>0</v>
      </c>
      <c r="G3" s="56">
        <f t="shared" si="0"/>
        <v>0</v>
      </c>
      <c r="H3" s="56">
        <f t="shared" si="0"/>
        <v>0</v>
      </c>
      <c r="I3" s="56">
        <f t="shared" si="0"/>
        <v>12700000</v>
      </c>
      <c r="J3" s="56">
        <f t="shared" si="0"/>
        <v>8466.6666666666661</v>
      </c>
      <c r="K3" s="56" t="e">
        <f t="shared" si="0"/>
        <v>#DIV/0!</v>
      </c>
      <c r="L3" s="60"/>
      <c r="M3" s="60"/>
      <c r="N3" s="60">
        <v>0</v>
      </c>
      <c r="O3" s="60">
        <f t="shared" si="4"/>
        <v>0</v>
      </c>
      <c r="P3" s="60">
        <f t="shared" si="5"/>
        <v>0</v>
      </c>
      <c r="Q3" s="60">
        <f t="shared" si="6"/>
        <v>0</v>
      </c>
      <c r="R3" s="60">
        <v>1500</v>
      </c>
      <c r="S3" s="60">
        <f t="shared" ref="S3" si="12">R3/10.764</f>
        <v>139.35340022296546</v>
      </c>
      <c r="T3" s="60">
        <v>12700000</v>
      </c>
      <c r="U3" s="60">
        <f t="shared" si="8"/>
        <v>91135</v>
      </c>
      <c r="V3" s="59">
        <v>0</v>
      </c>
      <c r="W3" s="60">
        <v>0</v>
      </c>
      <c r="X3" s="60">
        <f t="shared" ref="X3" si="13">V3*W3</f>
        <v>0</v>
      </c>
      <c r="Y3" s="60">
        <f t="shared" ref="Y3" si="14">T3-X3</f>
        <v>12700000</v>
      </c>
      <c r="Z3" s="60">
        <f>Y3/R3</f>
        <v>8466.6666666666661</v>
      </c>
      <c r="AA3" s="60" t="e">
        <f t="shared" si="11"/>
        <v>#DIV/0!</v>
      </c>
      <c r="AB3" s="71"/>
    </row>
    <row r="4" spans="1:28" ht="16.5" x14ac:dyDescent="0.3">
      <c r="A4" s="56">
        <f t="shared" si="1"/>
        <v>0</v>
      </c>
      <c r="B4" s="59">
        <f t="shared" si="2"/>
        <v>144.92753623188406</v>
      </c>
      <c r="C4" s="59">
        <f t="shared" si="2"/>
        <v>16000000</v>
      </c>
      <c r="D4" s="59">
        <f t="shared" si="2"/>
        <v>110400</v>
      </c>
      <c r="E4" s="61">
        <f t="shared" si="3"/>
        <v>10256</v>
      </c>
      <c r="F4" s="56">
        <f t="shared" si="0"/>
        <v>0</v>
      </c>
      <c r="G4" s="56">
        <f t="shared" si="0"/>
        <v>0</v>
      </c>
      <c r="H4" s="56">
        <f t="shared" si="0"/>
        <v>0</v>
      </c>
      <c r="I4" s="56">
        <f t="shared" si="0"/>
        <v>16000000</v>
      </c>
      <c r="J4" s="56">
        <f t="shared" si="0"/>
        <v>110400</v>
      </c>
      <c r="K4" s="56" t="e">
        <f t="shared" si="0"/>
        <v>#DIV/0!</v>
      </c>
      <c r="L4" s="60"/>
      <c r="M4" s="60"/>
      <c r="N4" s="60">
        <v>0</v>
      </c>
      <c r="O4" s="60">
        <f t="shared" si="4"/>
        <v>0</v>
      </c>
      <c r="P4" s="60">
        <f t="shared" si="5"/>
        <v>0</v>
      </c>
      <c r="Q4" s="60">
        <f t="shared" si="6"/>
        <v>0</v>
      </c>
      <c r="R4" s="60">
        <v>1560</v>
      </c>
      <c r="S4" s="60">
        <f t="shared" ref="S4" si="15">R4/10.764</f>
        <v>144.92753623188406</v>
      </c>
      <c r="T4" s="60">
        <v>16000000</v>
      </c>
      <c r="U4" s="60">
        <f t="shared" si="8"/>
        <v>110400</v>
      </c>
      <c r="V4" s="59">
        <v>0</v>
      </c>
      <c r="W4" s="60">
        <v>0</v>
      </c>
      <c r="X4" s="60">
        <f t="shared" ref="X4:X18" si="16">V4*W4</f>
        <v>0</v>
      </c>
      <c r="Y4" s="60">
        <f t="shared" ref="Y4:Y18" si="17">T4-X4</f>
        <v>16000000</v>
      </c>
      <c r="Z4" s="60">
        <f t="shared" ref="Z4:Z18" si="18">Y4/S4</f>
        <v>110400</v>
      </c>
      <c r="AA4" s="60" t="e">
        <f t="shared" si="11"/>
        <v>#DIV/0!</v>
      </c>
      <c r="AB4" s="71"/>
    </row>
    <row r="5" spans="1:28" ht="16.5" x14ac:dyDescent="0.3">
      <c r="A5" s="56">
        <f t="shared" si="1"/>
        <v>0</v>
      </c>
      <c r="B5" s="59">
        <f t="shared" si="2"/>
        <v>139.35340022296546</v>
      </c>
      <c r="C5" s="59">
        <f t="shared" si="2"/>
        <v>12500000</v>
      </c>
      <c r="D5" s="59">
        <f t="shared" si="2"/>
        <v>89700</v>
      </c>
      <c r="E5" s="61">
        <f t="shared" si="3"/>
        <v>8333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12500000</v>
      </c>
      <c r="J5" s="56">
        <f t="shared" si="0"/>
        <v>89699.999999999985</v>
      </c>
      <c r="K5" s="56" t="e">
        <f t="shared" si="0"/>
        <v>#DIV/0!</v>
      </c>
      <c r="L5" s="60"/>
      <c r="M5" s="60"/>
      <c r="N5" s="60">
        <v>0</v>
      </c>
      <c r="O5" s="60">
        <f t="shared" si="4"/>
        <v>0</v>
      </c>
      <c r="P5" s="60">
        <f t="shared" si="5"/>
        <v>0</v>
      </c>
      <c r="Q5" s="60">
        <f t="shared" si="6"/>
        <v>0</v>
      </c>
      <c r="R5" s="60">
        <v>1500</v>
      </c>
      <c r="S5" s="60">
        <f t="shared" ref="S5" si="19">R5/10.764</f>
        <v>139.35340022296546</v>
      </c>
      <c r="T5" s="60">
        <v>12500000</v>
      </c>
      <c r="U5" s="60">
        <f t="shared" si="8"/>
        <v>89700</v>
      </c>
      <c r="V5" s="59">
        <v>0</v>
      </c>
      <c r="W5" s="60">
        <v>0</v>
      </c>
      <c r="X5" s="60">
        <f t="shared" si="16"/>
        <v>0</v>
      </c>
      <c r="Y5" s="60">
        <f t="shared" si="17"/>
        <v>12500000</v>
      </c>
      <c r="Z5" s="60">
        <f t="shared" si="18"/>
        <v>89699.999999999985</v>
      </c>
      <c r="AA5" s="60" t="e">
        <f t="shared" si="11"/>
        <v>#DIV/0!</v>
      </c>
      <c r="AB5" s="71"/>
    </row>
    <row r="6" spans="1:28" ht="16.5" x14ac:dyDescent="0.3">
      <c r="A6" s="56">
        <f t="shared" si="1"/>
        <v>0</v>
      </c>
      <c r="B6" s="59">
        <f t="shared" si="2"/>
        <v>92.902266815310298</v>
      </c>
      <c r="C6" s="59">
        <f t="shared" si="2"/>
        <v>10200000</v>
      </c>
      <c r="D6" s="59">
        <f t="shared" si="2"/>
        <v>109793</v>
      </c>
      <c r="E6" s="61">
        <f t="shared" si="3"/>
        <v>10200</v>
      </c>
      <c r="F6" s="56">
        <f t="shared" si="0"/>
        <v>0</v>
      </c>
      <c r="G6" s="56">
        <f t="shared" si="0"/>
        <v>0</v>
      </c>
      <c r="H6" s="56">
        <f t="shared" si="0"/>
        <v>0</v>
      </c>
      <c r="I6" s="56">
        <f t="shared" si="0"/>
        <v>10200000</v>
      </c>
      <c r="J6" s="56">
        <f t="shared" si="0"/>
        <v>109792.79999999999</v>
      </c>
      <c r="K6" s="56" t="e">
        <f t="shared" si="0"/>
        <v>#DIV/0!</v>
      </c>
      <c r="L6" s="60"/>
      <c r="M6" s="60"/>
      <c r="N6" s="60">
        <v>0</v>
      </c>
      <c r="O6" s="60">
        <f t="shared" si="4"/>
        <v>0</v>
      </c>
      <c r="P6" s="60">
        <f t="shared" si="5"/>
        <v>0</v>
      </c>
      <c r="Q6" s="60">
        <f t="shared" si="6"/>
        <v>0</v>
      </c>
      <c r="R6" s="60">
        <v>1000</v>
      </c>
      <c r="S6" s="60">
        <f t="shared" ref="S6" si="20">R6/10.764</f>
        <v>92.902266815310298</v>
      </c>
      <c r="T6" s="60">
        <v>10200000</v>
      </c>
      <c r="U6" s="60">
        <f t="shared" si="8"/>
        <v>109793</v>
      </c>
      <c r="V6" s="59">
        <v>0</v>
      </c>
      <c r="W6" s="60">
        <v>0</v>
      </c>
      <c r="X6" s="60">
        <f t="shared" si="16"/>
        <v>0</v>
      </c>
      <c r="Y6" s="60">
        <f t="shared" si="17"/>
        <v>10200000</v>
      </c>
      <c r="Z6" s="60">
        <f t="shared" si="18"/>
        <v>109792.79999999999</v>
      </c>
      <c r="AA6" s="60" t="e">
        <f t="shared" si="11"/>
        <v>#DIV/0!</v>
      </c>
      <c r="AB6" s="71"/>
    </row>
    <row r="7" spans="1:28" ht="16.5" x14ac:dyDescent="0.3">
      <c r="A7" s="56">
        <f t="shared" si="1"/>
        <v>0</v>
      </c>
      <c r="B7" s="59">
        <f t="shared" si="2"/>
        <v>139.35340022296546</v>
      </c>
      <c r="C7" s="59">
        <f t="shared" si="2"/>
        <v>17500000</v>
      </c>
      <c r="D7" s="59">
        <f t="shared" si="2"/>
        <v>125580</v>
      </c>
      <c r="E7" s="61">
        <f t="shared" si="3"/>
        <v>11667</v>
      </c>
      <c r="F7" s="56">
        <f t="shared" si="0"/>
        <v>0</v>
      </c>
      <c r="G7" s="56">
        <f t="shared" si="0"/>
        <v>0</v>
      </c>
      <c r="H7" s="56">
        <f t="shared" si="0"/>
        <v>0</v>
      </c>
      <c r="I7" s="56">
        <f t="shared" si="0"/>
        <v>17500000</v>
      </c>
      <c r="J7" s="56">
        <f t="shared" si="0"/>
        <v>125579.99999999999</v>
      </c>
      <c r="K7" s="56" t="e">
        <f t="shared" si="0"/>
        <v>#DIV/0!</v>
      </c>
      <c r="L7" s="60"/>
      <c r="M7" s="60"/>
      <c r="N7" s="60">
        <v>0</v>
      </c>
      <c r="O7" s="60">
        <f t="shared" si="4"/>
        <v>0</v>
      </c>
      <c r="P7" s="60">
        <f t="shared" si="5"/>
        <v>0</v>
      </c>
      <c r="Q7" s="60">
        <f t="shared" si="6"/>
        <v>0</v>
      </c>
      <c r="R7" s="60">
        <v>1500</v>
      </c>
      <c r="S7" s="60">
        <f t="shared" ref="S7" si="21">R7/10.764</f>
        <v>139.35340022296546</v>
      </c>
      <c r="T7" s="60">
        <v>17500000</v>
      </c>
      <c r="U7" s="60">
        <f t="shared" si="8"/>
        <v>125580</v>
      </c>
      <c r="V7" s="59">
        <v>0</v>
      </c>
      <c r="W7" s="60">
        <v>0</v>
      </c>
      <c r="X7" s="60">
        <f t="shared" si="16"/>
        <v>0</v>
      </c>
      <c r="Y7" s="60">
        <f t="shared" si="17"/>
        <v>17500000</v>
      </c>
      <c r="Z7" s="60">
        <f t="shared" si="18"/>
        <v>125579.99999999999</v>
      </c>
      <c r="AA7" s="60" t="e">
        <f t="shared" si="11"/>
        <v>#DIV/0!</v>
      </c>
      <c r="AB7" s="71"/>
    </row>
    <row r="8" spans="1:28" x14ac:dyDescent="0.25">
      <c r="A8" s="56">
        <f t="shared" si="1"/>
        <v>0</v>
      </c>
      <c r="B8" s="59">
        <f t="shared" si="2"/>
        <v>92.902266815310298</v>
      </c>
      <c r="C8" s="59">
        <f t="shared" si="2"/>
        <v>11000000</v>
      </c>
      <c r="D8" s="59">
        <f t="shared" si="2"/>
        <v>118404</v>
      </c>
      <c r="E8" s="61">
        <f t="shared" si="3"/>
        <v>11000</v>
      </c>
      <c r="F8" s="56">
        <f t="shared" si="0"/>
        <v>0</v>
      </c>
      <c r="G8" s="56">
        <f t="shared" si="0"/>
        <v>0</v>
      </c>
      <c r="H8" s="56">
        <f t="shared" si="0"/>
        <v>0</v>
      </c>
      <c r="I8" s="56">
        <f t="shared" si="0"/>
        <v>11000000</v>
      </c>
      <c r="J8" s="56">
        <f t="shared" si="0"/>
        <v>118404</v>
      </c>
      <c r="K8" s="56" t="e">
        <f t="shared" si="0"/>
        <v>#DIV/0!</v>
      </c>
      <c r="L8" s="60"/>
      <c r="M8" s="60"/>
      <c r="N8" s="60">
        <v>0</v>
      </c>
      <c r="O8" s="60">
        <f t="shared" si="4"/>
        <v>0</v>
      </c>
      <c r="P8" s="60">
        <f t="shared" si="5"/>
        <v>0</v>
      </c>
      <c r="Q8" s="60">
        <f t="shared" si="6"/>
        <v>0</v>
      </c>
      <c r="R8" s="60">
        <v>1000</v>
      </c>
      <c r="S8" s="60">
        <f t="shared" ref="S8" si="22">R8/10.764</f>
        <v>92.902266815310298</v>
      </c>
      <c r="T8" s="60">
        <v>11000000</v>
      </c>
      <c r="U8" s="60">
        <f t="shared" si="8"/>
        <v>118404</v>
      </c>
      <c r="V8" s="59">
        <v>0</v>
      </c>
      <c r="W8" s="60">
        <v>0</v>
      </c>
      <c r="X8" s="60">
        <f t="shared" si="16"/>
        <v>0</v>
      </c>
      <c r="Y8" s="60">
        <f t="shared" si="17"/>
        <v>11000000</v>
      </c>
      <c r="Z8" s="60">
        <f t="shared" si="18"/>
        <v>118404</v>
      </c>
      <c r="AA8" s="60" t="e">
        <f t="shared" si="11"/>
        <v>#DIV/0!</v>
      </c>
      <c r="AB8" s="72"/>
    </row>
    <row r="9" spans="1:28" x14ac:dyDescent="0.25">
      <c r="A9" s="56">
        <f t="shared" si="1"/>
        <v>0</v>
      </c>
      <c r="B9" s="59">
        <f t="shared" si="2"/>
        <v>92.902266815310298</v>
      </c>
      <c r="C9" s="59">
        <f t="shared" si="2"/>
        <v>10500000</v>
      </c>
      <c r="D9" s="59">
        <f t="shared" si="2"/>
        <v>113022</v>
      </c>
      <c r="E9" s="61">
        <f t="shared" si="3"/>
        <v>10500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10500000</v>
      </c>
      <c r="J9" s="56">
        <f t="shared" si="0"/>
        <v>113022</v>
      </c>
      <c r="K9" s="56" t="e">
        <f t="shared" si="0"/>
        <v>#DIV/0!</v>
      </c>
      <c r="L9" s="60"/>
      <c r="M9" s="60"/>
      <c r="N9" s="60">
        <v>0</v>
      </c>
      <c r="O9" s="60">
        <f t="shared" si="4"/>
        <v>0</v>
      </c>
      <c r="P9" s="60">
        <f t="shared" si="5"/>
        <v>0</v>
      </c>
      <c r="Q9" s="60">
        <f t="shared" si="6"/>
        <v>0</v>
      </c>
      <c r="R9" s="60">
        <v>1000</v>
      </c>
      <c r="S9" s="60">
        <f t="shared" ref="S9" si="23">R9/10.764</f>
        <v>92.902266815310298</v>
      </c>
      <c r="T9" s="60">
        <v>10500000</v>
      </c>
      <c r="U9" s="60">
        <f t="shared" si="8"/>
        <v>113022</v>
      </c>
      <c r="V9" s="59">
        <v>0</v>
      </c>
      <c r="W9" s="60">
        <v>0</v>
      </c>
      <c r="X9" s="60">
        <f t="shared" si="16"/>
        <v>0</v>
      </c>
      <c r="Y9" s="60">
        <f t="shared" si="17"/>
        <v>10500000</v>
      </c>
      <c r="Z9" s="60">
        <f t="shared" si="18"/>
        <v>113022</v>
      </c>
      <c r="AA9" s="60" t="e">
        <f t="shared" si="11"/>
        <v>#DIV/0!</v>
      </c>
      <c r="AB9" s="72" t="s">
        <v>66</v>
      </c>
    </row>
    <row r="10" spans="1:28" x14ac:dyDescent="0.25">
      <c r="A10" s="56">
        <f t="shared" si="1"/>
        <v>0</v>
      </c>
      <c r="B10" s="59">
        <f t="shared" si="2"/>
        <v>139.35340022296546</v>
      </c>
      <c r="C10" s="59">
        <f t="shared" si="2"/>
        <v>21000000</v>
      </c>
      <c r="D10" s="59">
        <f t="shared" si="2"/>
        <v>150696</v>
      </c>
      <c r="E10" s="61">
        <f t="shared" si="3"/>
        <v>14000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21000000</v>
      </c>
      <c r="J10" s="56">
        <f t="shared" si="0"/>
        <v>150695.99999999997</v>
      </c>
      <c r="K10" s="56" t="e">
        <f t="shared" si="0"/>
        <v>#DIV/0!</v>
      </c>
      <c r="L10" s="60"/>
      <c r="M10" s="60"/>
      <c r="N10" s="60">
        <v>0</v>
      </c>
      <c r="O10" s="60">
        <f t="shared" si="4"/>
        <v>0</v>
      </c>
      <c r="P10" s="60">
        <f t="shared" si="5"/>
        <v>0</v>
      </c>
      <c r="Q10" s="60">
        <f t="shared" si="6"/>
        <v>0</v>
      </c>
      <c r="R10" s="60">
        <v>1500</v>
      </c>
      <c r="S10" s="60">
        <f t="shared" ref="S10:S11" si="24">R10/10.764</f>
        <v>139.35340022296546</v>
      </c>
      <c r="T10" s="60">
        <v>21000000</v>
      </c>
      <c r="U10" s="60">
        <f t="shared" si="8"/>
        <v>150696</v>
      </c>
      <c r="V10" s="59">
        <v>0</v>
      </c>
      <c r="W10" s="60">
        <v>0</v>
      </c>
      <c r="X10" s="60">
        <f t="shared" si="16"/>
        <v>0</v>
      </c>
      <c r="Y10" s="60">
        <f t="shared" si="17"/>
        <v>21000000</v>
      </c>
      <c r="Z10" s="60">
        <f t="shared" si="18"/>
        <v>150695.99999999997</v>
      </c>
      <c r="AA10" s="60" t="e">
        <f t="shared" si="11"/>
        <v>#DIV/0!</v>
      </c>
      <c r="AB10" s="72"/>
    </row>
    <row r="11" spans="1:28" x14ac:dyDescent="0.25">
      <c r="A11" s="56">
        <f t="shared" si="1"/>
        <v>0</v>
      </c>
      <c r="B11" s="59">
        <f t="shared" si="2"/>
        <v>92.902266815310298</v>
      </c>
      <c r="C11" s="59">
        <f t="shared" si="2"/>
        <v>17500000</v>
      </c>
      <c r="D11" s="59">
        <f t="shared" si="2"/>
        <v>188370</v>
      </c>
      <c r="E11" s="59">
        <f t="shared" si="3"/>
        <v>17500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17500000</v>
      </c>
      <c r="J11" s="56">
        <f t="shared" si="0"/>
        <v>188370</v>
      </c>
      <c r="K11" s="56" t="e">
        <f t="shared" si="0"/>
        <v>#DIV/0!</v>
      </c>
      <c r="L11" s="60"/>
      <c r="M11" s="60"/>
      <c r="N11" s="60">
        <v>0</v>
      </c>
      <c r="O11" s="60">
        <f t="shared" si="4"/>
        <v>0</v>
      </c>
      <c r="P11" s="60">
        <f t="shared" si="5"/>
        <v>0</v>
      </c>
      <c r="Q11" s="60">
        <f t="shared" si="6"/>
        <v>0</v>
      </c>
      <c r="R11" s="60">
        <v>1000</v>
      </c>
      <c r="S11" s="60">
        <f t="shared" si="24"/>
        <v>92.902266815310298</v>
      </c>
      <c r="T11" s="60">
        <v>17500000</v>
      </c>
      <c r="U11" s="60">
        <f t="shared" si="8"/>
        <v>188370</v>
      </c>
      <c r="V11" s="59">
        <v>0</v>
      </c>
      <c r="W11" s="60">
        <v>0</v>
      </c>
      <c r="X11" s="60">
        <f t="shared" si="16"/>
        <v>0</v>
      </c>
      <c r="Y11" s="60">
        <f t="shared" si="17"/>
        <v>17500000</v>
      </c>
      <c r="Z11" s="60">
        <f t="shared" si="18"/>
        <v>188370</v>
      </c>
      <c r="AA11" s="60" t="e">
        <f t="shared" si="11"/>
        <v>#DIV/0!</v>
      </c>
      <c r="AB11" s="101"/>
    </row>
    <row r="12" spans="1:28" x14ac:dyDescent="0.25">
      <c r="A12" s="56">
        <f t="shared" si="1"/>
        <v>0</v>
      </c>
      <c r="B12" s="59">
        <f t="shared" si="2"/>
        <v>92.902266815310298</v>
      </c>
      <c r="C12" s="59">
        <f t="shared" si="2"/>
        <v>13500000</v>
      </c>
      <c r="D12" s="59">
        <f t="shared" si="2"/>
        <v>145314</v>
      </c>
      <c r="E12" s="126">
        <f t="shared" si="3"/>
        <v>13500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13500000</v>
      </c>
      <c r="J12" s="56">
        <f t="shared" si="0"/>
        <v>145314</v>
      </c>
      <c r="K12" s="56" t="e">
        <f t="shared" si="0"/>
        <v>#DIV/0!</v>
      </c>
      <c r="L12" s="60"/>
      <c r="M12" s="60"/>
      <c r="N12" s="60">
        <v>0</v>
      </c>
      <c r="O12" s="60">
        <f t="shared" si="4"/>
        <v>0</v>
      </c>
      <c r="P12" s="60">
        <f t="shared" si="5"/>
        <v>0</v>
      </c>
      <c r="Q12" s="60">
        <f t="shared" si="6"/>
        <v>0</v>
      </c>
      <c r="R12" s="60">
        <v>1000</v>
      </c>
      <c r="S12" s="60">
        <f t="shared" ref="S12:S18" si="25">R12/10.764</f>
        <v>92.902266815310298</v>
      </c>
      <c r="T12" s="60">
        <v>13500000</v>
      </c>
      <c r="U12" s="60">
        <f t="shared" si="8"/>
        <v>145314</v>
      </c>
      <c r="V12" s="59">
        <v>0</v>
      </c>
      <c r="W12" s="60">
        <v>0</v>
      </c>
      <c r="X12" s="60">
        <f t="shared" si="16"/>
        <v>0</v>
      </c>
      <c r="Y12" s="60">
        <f t="shared" si="17"/>
        <v>13500000</v>
      </c>
      <c r="Z12" s="60">
        <f t="shared" si="18"/>
        <v>145314</v>
      </c>
      <c r="AA12" s="60" t="e">
        <f t="shared" si="11"/>
        <v>#DIV/0!</v>
      </c>
      <c r="AB12" t="s">
        <v>68</v>
      </c>
    </row>
    <row r="13" spans="1:28" x14ac:dyDescent="0.25">
      <c r="A13" s="56">
        <f t="shared" si="1"/>
        <v>0</v>
      </c>
      <c r="B13" s="59">
        <f t="shared" si="2"/>
        <v>92.902266815310298</v>
      </c>
      <c r="C13" s="59">
        <f t="shared" si="2"/>
        <v>14000000</v>
      </c>
      <c r="D13" s="59">
        <f t="shared" si="2"/>
        <v>150696</v>
      </c>
      <c r="E13" s="59">
        <f t="shared" si="3"/>
        <v>14000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14000000</v>
      </c>
      <c r="J13" s="56">
        <f t="shared" si="0"/>
        <v>150696</v>
      </c>
      <c r="K13" s="56" t="e">
        <f t="shared" si="0"/>
        <v>#DIV/0!</v>
      </c>
      <c r="L13" s="60"/>
      <c r="M13" s="60"/>
      <c r="N13" s="60">
        <v>0</v>
      </c>
      <c r="O13" s="60">
        <f t="shared" si="4"/>
        <v>0</v>
      </c>
      <c r="P13" s="60">
        <f t="shared" si="5"/>
        <v>0</v>
      </c>
      <c r="Q13" s="60">
        <f t="shared" si="6"/>
        <v>0</v>
      </c>
      <c r="R13" s="60">
        <v>1000</v>
      </c>
      <c r="S13" s="60">
        <f t="shared" si="25"/>
        <v>92.902266815310298</v>
      </c>
      <c r="T13" s="60">
        <v>14000000</v>
      </c>
      <c r="U13" s="60">
        <f t="shared" si="8"/>
        <v>150696</v>
      </c>
      <c r="V13" s="59">
        <v>0</v>
      </c>
      <c r="W13" s="60">
        <v>0</v>
      </c>
      <c r="X13" s="60">
        <f t="shared" si="16"/>
        <v>0</v>
      </c>
      <c r="Y13" s="60">
        <f t="shared" si="17"/>
        <v>14000000</v>
      </c>
      <c r="Z13" s="60">
        <f t="shared" si="18"/>
        <v>150696</v>
      </c>
      <c r="AA13" s="60" t="e">
        <f t="shared" si="11"/>
        <v>#DIV/0!</v>
      </c>
      <c r="AB13" t="s">
        <v>66</v>
      </c>
    </row>
    <row r="14" spans="1:28" x14ac:dyDescent="0.25">
      <c r="A14" s="56">
        <f t="shared" si="1"/>
        <v>0</v>
      </c>
      <c r="B14" s="59">
        <f t="shared" si="2"/>
        <v>139.35340022296546</v>
      </c>
      <c r="C14" s="59">
        <f t="shared" si="2"/>
        <v>16500000</v>
      </c>
      <c r="D14" s="59">
        <f t="shared" si="2"/>
        <v>118404</v>
      </c>
      <c r="E14" s="59">
        <f t="shared" si="3"/>
        <v>11000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16500000</v>
      </c>
      <c r="J14" s="56">
        <f t="shared" si="0"/>
        <v>118403.99999999999</v>
      </c>
      <c r="K14" s="56" t="e">
        <f t="shared" si="0"/>
        <v>#DIV/0!</v>
      </c>
      <c r="L14" s="60"/>
      <c r="M14" s="60"/>
      <c r="N14" s="60">
        <v>0</v>
      </c>
      <c r="O14" s="60">
        <f t="shared" si="4"/>
        <v>0</v>
      </c>
      <c r="P14" s="60">
        <f t="shared" si="5"/>
        <v>0</v>
      </c>
      <c r="Q14" s="60">
        <f t="shared" si="6"/>
        <v>0</v>
      </c>
      <c r="R14" s="60">
        <v>1500</v>
      </c>
      <c r="S14" s="60">
        <f t="shared" si="25"/>
        <v>139.35340022296546</v>
      </c>
      <c r="T14" s="60">
        <v>16500000</v>
      </c>
      <c r="U14" s="60">
        <f t="shared" si="8"/>
        <v>118404</v>
      </c>
      <c r="V14" s="59">
        <v>0</v>
      </c>
      <c r="W14" s="60">
        <v>0</v>
      </c>
      <c r="X14" s="60">
        <f t="shared" si="16"/>
        <v>0</v>
      </c>
      <c r="Y14" s="60">
        <f t="shared" si="17"/>
        <v>16500000</v>
      </c>
      <c r="Z14" s="60">
        <f t="shared" si="18"/>
        <v>118403.99999999999</v>
      </c>
      <c r="AA14" s="60" t="e">
        <f t="shared" si="11"/>
        <v>#DIV/0!</v>
      </c>
    </row>
    <row r="15" spans="1:28" x14ac:dyDescent="0.25">
      <c r="A15" s="56">
        <f t="shared" si="1"/>
        <v>0</v>
      </c>
      <c r="B15" s="59">
        <f t="shared" si="2"/>
        <v>92.902266815310298</v>
      </c>
      <c r="C15" s="59">
        <f t="shared" si="2"/>
        <v>13000000</v>
      </c>
      <c r="D15" s="59">
        <f t="shared" si="2"/>
        <v>139932</v>
      </c>
      <c r="E15" s="59">
        <f t="shared" si="3"/>
        <v>13000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13000000</v>
      </c>
      <c r="J15" s="56">
        <f t="shared" si="0"/>
        <v>139932</v>
      </c>
      <c r="K15" s="56" t="e">
        <f t="shared" si="0"/>
        <v>#DIV/0!</v>
      </c>
      <c r="L15" s="60"/>
      <c r="M15" s="60"/>
      <c r="N15" s="60">
        <v>0</v>
      </c>
      <c r="O15" s="60">
        <f t="shared" si="4"/>
        <v>0</v>
      </c>
      <c r="P15" s="60">
        <f t="shared" si="5"/>
        <v>0</v>
      </c>
      <c r="Q15" s="60">
        <f t="shared" si="6"/>
        <v>0</v>
      </c>
      <c r="R15" s="60">
        <v>1000</v>
      </c>
      <c r="S15" s="60">
        <f t="shared" si="25"/>
        <v>92.902266815310298</v>
      </c>
      <c r="T15" s="60">
        <v>13000000</v>
      </c>
      <c r="U15" s="60">
        <f t="shared" si="8"/>
        <v>139932</v>
      </c>
      <c r="V15" s="59">
        <v>0</v>
      </c>
      <c r="W15" s="60">
        <v>0</v>
      </c>
      <c r="X15" s="60">
        <f t="shared" si="16"/>
        <v>0</v>
      </c>
      <c r="Y15" s="60">
        <f t="shared" si="17"/>
        <v>13000000</v>
      </c>
      <c r="Z15" s="60">
        <f t="shared" si="18"/>
        <v>139932</v>
      </c>
      <c r="AA15" s="60" t="e">
        <f t="shared" si="11"/>
        <v>#DIV/0!</v>
      </c>
      <c r="AB15" t="s">
        <v>67</v>
      </c>
    </row>
    <row r="16" spans="1:28" x14ac:dyDescent="0.25">
      <c r="A16" s="56">
        <f t="shared" si="1"/>
        <v>0</v>
      </c>
      <c r="B16" s="59">
        <f t="shared" si="2"/>
        <v>92.902266815310298</v>
      </c>
      <c r="C16" s="59">
        <f t="shared" si="2"/>
        <v>20000000</v>
      </c>
      <c r="D16" s="59">
        <f t="shared" si="2"/>
        <v>215280</v>
      </c>
      <c r="E16" s="59">
        <f t="shared" si="3"/>
        <v>20000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20000000</v>
      </c>
      <c r="J16" s="56">
        <f t="shared" si="0"/>
        <v>215280</v>
      </c>
      <c r="K16" s="56" t="e">
        <f t="shared" si="0"/>
        <v>#DIV/0!</v>
      </c>
      <c r="L16" s="60"/>
      <c r="M16" s="60"/>
      <c r="N16" s="60">
        <v>0</v>
      </c>
      <c r="O16" s="60">
        <f t="shared" si="4"/>
        <v>0</v>
      </c>
      <c r="P16" s="60">
        <f t="shared" si="5"/>
        <v>0</v>
      </c>
      <c r="Q16" s="60">
        <f t="shared" si="6"/>
        <v>0</v>
      </c>
      <c r="R16" s="60">
        <v>1000</v>
      </c>
      <c r="S16" s="60">
        <f t="shared" si="25"/>
        <v>92.902266815310298</v>
      </c>
      <c r="T16" s="60">
        <v>20000000</v>
      </c>
      <c r="U16" s="60">
        <f t="shared" si="8"/>
        <v>215280</v>
      </c>
      <c r="V16" s="59">
        <v>0</v>
      </c>
      <c r="W16" s="60">
        <v>0</v>
      </c>
      <c r="X16" s="60">
        <f t="shared" si="16"/>
        <v>0</v>
      </c>
      <c r="Y16" s="60">
        <f t="shared" si="17"/>
        <v>20000000</v>
      </c>
      <c r="Z16" s="60">
        <f t="shared" si="18"/>
        <v>215280</v>
      </c>
      <c r="AA16" s="60" t="e">
        <f t="shared" si="11"/>
        <v>#DIV/0!</v>
      </c>
    </row>
    <row r="17" spans="1:28" x14ac:dyDescent="0.25">
      <c r="A17" s="56">
        <f t="shared" si="1"/>
        <v>0</v>
      </c>
      <c r="B17" s="59">
        <f t="shared" si="2"/>
        <v>139.35340022296546</v>
      </c>
      <c r="C17" s="59">
        <f t="shared" si="2"/>
        <v>26400000</v>
      </c>
      <c r="D17" s="59">
        <f t="shared" si="2"/>
        <v>189446</v>
      </c>
      <c r="E17" s="59">
        <f t="shared" si="3"/>
        <v>17600</v>
      </c>
      <c r="F17" s="56">
        <f t="shared" ref="F17:K18" si="26">V17</f>
        <v>0</v>
      </c>
      <c r="G17" s="56">
        <f t="shared" si="26"/>
        <v>0</v>
      </c>
      <c r="H17" s="56">
        <f t="shared" si="26"/>
        <v>0</v>
      </c>
      <c r="I17" s="56">
        <f t="shared" si="26"/>
        <v>26400000</v>
      </c>
      <c r="J17" s="56">
        <f t="shared" si="26"/>
        <v>189446.39999999997</v>
      </c>
      <c r="K17" s="56" t="e">
        <f t="shared" si="26"/>
        <v>#DIV/0!</v>
      </c>
      <c r="L17" s="60"/>
      <c r="M17" s="60"/>
      <c r="N17" s="60">
        <v>0</v>
      </c>
      <c r="O17" s="60">
        <f t="shared" si="4"/>
        <v>0</v>
      </c>
      <c r="P17" s="60">
        <f t="shared" si="5"/>
        <v>0</v>
      </c>
      <c r="Q17" s="60">
        <f t="shared" si="6"/>
        <v>0</v>
      </c>
      <c r="R17" s="60">
        <v>1500</v>
      </c>
      <c r="S17" s="60">
        <f t="shared" si="25"/>
        <v>139.35340022296546</v>
      </c>
      <c r="T17" s="60">
        <v>26400000</v>
      </c>
      <c r="U17" s="60">
        <f t="shared" si="8"/>
        <v>189446</v>
      </c>
      <c r="V17" s="59">
        <v>0</v>
      </c>
      <c r="W17" s="60">
        <v>0</v>
      </c>
      <c r="X17" s="60">
        <f t="shared" si="16"/>
        <v>0</v>
      </c>
      <c r="Y17" s="60">
        <f t="shared" si="17"/>
        <v>26400000</v>
      </c>
      <c r="Z17" s="60">
        <f t="shared" si="18"/>
        <v>189446.39999999997</v>
      </c>
      <c r="AA17" s="60" t="e">
        <f t="shared" si="11"/>
        <v>#DIV/0!</v>
      </c>
    </row>
    <row r="18" spans="1:28" x14ac:dyDescent="0.25">
      <c r="A18" s="56">
        <f t="shared" si="1"/>
        <v>0</v>
      </c>
      <c r="B18" s="59">
        <f t="shared" ref="B18:D18" si="27">S18</f>
        <v>222.96544035674472</v>
      </c>
      <c r="C18" s="59">
        <f t="shared" si="27"/>
        <v>35000000</v>
      </c>
      <c r="D18" s="59">
        <f t="shared" si="27"/>
        <v>156975</v>
      </c>
      <c r="E18" s="59">
        <f t="shared" si="3"/>
        <v>14583</v>
      </c>
      <c r="F18" s="56">
        <f t="shared" si="26"/>
        <v>0</v>
      </c>
      <c r="G18" s="56">
        <f t="shared" si="26"/>
        <v>0</v>
      </c>
      <c r="H18" s="56">
        <f t="shared" si="26"/>
        <v>0</v>
      </c>
      <c r="I18" s="56">
        <f t="shared" si="26"/>
        <v>35000000</v>
      </c>
      <c r="J18" s="56">
        <f t="shared" si="26"/>
        <v>156975</v>
      </c>
      <c r="K18" s="56" t="e">
        <f t="shared" si="26"/>
        <v>#DIV/0!</v>
      </c>
      <c r="L18" s="60"/>
      <c r="M18" s="60"/>
      <c r="N18" s="60">
        <v>0</v>
      </c>
      <c r="O18" s="60">
        <f t="shared" si="4"/>
        <v>0</v>
      </c>
      <c r="P18" s="60">
        <f t="shared" si="5"/>
        <v>0</v>
      </c>
      <c r="Q18" s="60">
        <f t="shared" si="6"/>
        <v>0</v>
      </c>
      <c r="R18" s="60">
        <v>2400</v>
      </c>
      <c r="S18" s="60">
        <f t="shared" si="25"/>
        <v>222.96544035674472</v>
      </c>
      <c r="T18" s="60">
        <v>35000000</v>
      </c>
      <c r="U18" s="60">
        <f t="shared" si="8"/>
        <v>156975</v>
      </c>
      <c r="V18" s="59">
        <v>0</v>
      </c>
      <c r="W18" s="60">
        <v>0</v>
      </c>
      <c r="X18" s="60">
        <f t="shared" si="16"/>
        <v>0</v>
      </c>
      <c r="Y18" s="60">
        <f t="shared" si="17"/>
        <v>35000000</v>
      </c>
      <c r="Z18" s="60">
        <f t="shared" si="18"/>
        <v>156975</v>
      </c>
      <c r="AA18" s="60" t="e">
        <f t="shared" si="11"/>
        <v>#DIV/0!</v>
      </c>
      <c r="AB18" t="s">
        <v>66</v>
      </c>
    </row>
    <row r="24" spans="1:28" x14ac:dyDescent="0.25">
      <c r="R24">
        <v>2482</v>
      </c>
      <c r="S24">
        <f>R24*S25/R25</f>
        <v>18615</v>
      </c>
    </row>
    <row r="25" spans="1:28" x14ac:dyDescent="0.25">
      <c r="R25">
        <v>2000</v>
      </c>
      <c r="S25">
        <v>15000</v>
      </c>
    </row>
    <row r="27" spans="1:28" x14ac:dyDescent="0.25">
      <c r="R27">
        <v>3410</v>
      </c>
      <c r="S27">
        <v>13196</v>
      </c>
    </row>
    <row r="28" spans="1:28" x14ac:dyDescent="0.25">
      <c r="R28">
        <v>2482</v>
      </c>
      <c r="S28">
        <f>R28*S27/R27</f>
        <v>9604.8304985337236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D7EC4-40A7-469F-872A-D1F802F24256}">
  <dimension ref="A1"/>
  <sheetViews>
    <sheetView zoomScale="70" zoomScaleNormal="7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C41F0-DE05-4061-B430-ABDA0DE88E08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84A92-F5F3-46A9-AD33-F82B88F96449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FEC58-AE3D-416A-AE2E-9C1971252B96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2E832-C2AA-482B-A75F-67BC84693D59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E9E20-F154-49D2-9138-D83FCEECB18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0213E-31DC-47C9-B8CD-04199C0AD03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E16D0-01A2-449E-8E84-BB435B1E48E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CE47E-4E8F-41CF-92B9-989B2D40E8F0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14A9A-CF78-4C6C-BD3D-B770D904515E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66F02-A443-4582-BEB6-EA3385710E4C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60642-E85B-4300-98B5-3B57199F820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26E7F-FA79-4E64-92EF-0AEB2488A3AE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AF0BC-C149-42A6-AD43-5CE386381D9D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72617-8959-4CBF-89F1-3A1E76C66CD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24023-77FB-4F10-A9F8-2B926AFFBCAC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C9D30-7F53-4405-BAE9-28843E2177D6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Calculation</vt:lpstr>
      <vt:lpstr>Summary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Desk-111</cp:lastModifiedBy>
  <dcterms:created xsi:type="dcterms:W3CDTF">2014-10-16T12:20:47Z</dcterms:created>
  <dcterms:modified xsi:type="dcterms:W3CDTF">2025-03-01T11:42:57Z</dcterms:modified>
</cp:coreProperties>
</file>