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S15" i="14" l="1"/>
  <c r="R13" i="13"/>
  <c r="W34" i="4" l="1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<sst xmlns="http://schemas.openxmlformats.org/spreadsheetml/2006/main" count="49" uniqueCount="43">
  <si>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</si>
  <si>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</si>
  <si>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</si>
  <si>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</si>
  <si>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</si>
  <si>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</si>
  <si>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</si>
  <si>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</si>
  <si>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</si>
  <si>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</si>
  <si>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</si>
  <si>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</si>
  <si>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</si>
  <si>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</si>
  <si>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</si>
  <si>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</si>
  <si>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</si>
  <si>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</si>
  <si>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</si>
  <si>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</si>
  <si>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</si>
  <si>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</si>
  <si>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</si>
  <si>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</si>
  <si>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</si>
  <si>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</si>
  <si>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</si>
  <si>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</si>
  <si>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</si>
  <si>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</si>
  <si>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</si>
  <si>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</si>
  <si>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</si>
  <si>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</si>
  <si>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</si>
  <si>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</si>
  <si>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</si>
  <si>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</si>
  <si>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</si>
  <si>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Ghatkopar (West) - Jaya Jitendra Gupta</t>
  </si>
  <si>
    <t>Agree CA</t>
  </si>
  <si>
    <t>As per Full OC</t>
  </si>
  <si>
    <t>FMV 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</si>
</sst>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534325</xdr:colOff>
      <xdr:row>37</xdr:row>
      <xdr:rowOff>105710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B22A78C-704C-4DD6-B6A2-975838B0E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630325" cy="6697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15</xdr:col>
      <xdr:colOff>524799</xdr:colOff>
      <xdr:row>40</xdr:row>
      <xdr:rowOff>172378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A7C622-EE06-4801-A63F-42CFCC2EB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6620799" cy="6649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13</xdr:col>
      <xdr:colOff>220042</xdr:colOff>
      <xdr:row>45</xdr:row>
      <xdr:rowOff>105960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7295CA7-1E25-444F-A93B-E4849788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925642" cy="8487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496220</xdr:colOff>
      <xdr:row>43</xdr:row>
      <xdr:rowOff>182044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6DAC210-66DE-4863-8258-431403340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592220" cy="7659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2" zoomScaleNormal="100" workbookViewId="0">
      <selection activeCell="I16" sqref="I1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225</v>
      </c>
      <c r="C3" s="44">
        <f>B3*1.2</f>
        <v>270</v>
      </c>
      <c r="D3" s="44">
        <f t="shared" ref="D3:D9" si="2">C3*1.2</f>
        <v>324</v>
      </c>
      <c r="E3" s="45">
        <f t="shared" ref="E3:E9" si="3">R3</f>
        <v>5241000</v>
      </c>
      <c r="F3" s="44">
        <f t="shared" ref="F3:F9" si="4">ROUND((E3/B3),0)</f>
        <v>23293</v>
      </c>
      <c r="G3" s="44">
        <f t="shared" ref="G3:G9" si="5">ROUND((E3/C3),0)</f>
        <v>19411</v>
      </c>
      <c r="H3" s="44">
        <f t="shared" ref="H3:H9" si="6">ROUND((E3/D3),0)</f>
        <v>16176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225</v>
      </c>
      <c r="R3" s="47">
        <v>5241000</v>
      </c>
    </row>
    <row r="4" spans="1:20" s="46" customFormat="1" x14ac:dyDescent="0.25">
      <c r="A4" s="44">
        <f t="shared" si="0"/>
        <v>0</v>
      </c>
      <c r="B4" s="44">
        <f t="shared" si="1"/>
        <v>225</v>
      </c>
      <c r="C4" s="44">
        <f t="shared" ref="C4:C9" si="9">B4*1.2</f>
        <v>270</v>
      </c>
      <c r="D4" s="44">
        <f t="shared" si="2"/>
        <v>324</v>
      </c>
      <c r="E4" s="45">
        <f t="shared" si="3"/>
        <v>4943100</v>
      </c>
      <c r="F4" s="44">
        <f t="shared" si="4"/>
        <v>21969</v>
      </c>
      <c r="G4" s="44">
        <f t="shared" si="5"/>
        <v>18308</v>
      </c>
      <c r="H4" s="44">
        <f t="shared" si="6"/>
        <v>15256</v>
      </c>
      <c r="I4" s="44" t="e">
        <f>#REF!</f>
        <v>#REF!</v>
      </c>
      <c r="J4" s="44">
        <f t="shared" si="7"/>
        <v>0</v>
      </c>
      <c r="O4" s="46">
        <v>0</v>
      </c>
      <c r="P4" s="46">
        <f t="shared" si="8"/>
        <v>0</v>
      </c>
      <c r="Q4" s="46">
        <v>225</v>
      </c>
      <c r="R4" s="47">
        <v>4943100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9" si="10">P5/1.2</f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225</v>
      </c>
      <c r="C16" s="44">
        <f t="shared" ref="C16:C25" si="34">B16*1.2</f>
        <v>270</v>
      </c>
      <c r="D16" s="44">
        <f t="shared" ref="D16:D25" si="35">C16*1.2</f>
        <v>324</v>
      </c>
      <c r="E16" s="45">
        <f t="shared" ref="E16:E25" si="36">R16</f>
        <v>5500000</v>
      </c>
      <c r="F16" s="44">
        <f t="shared" ref="F16:F25" si="37">ROUND((E16/B16),0)</f>
        <v>24444</v>
      </c>
      <c r="G16" s="44">
        <f t="shared" ref="G16:G25" si="38">ROUND((E16/C16),0)</f>
        <v>20370</v>
      </c>
      <c r="H16" s="44">
        <f t="shared" ref="H16:H25" si="39">ROUND((E16/D16),0)</f>
        <v>16975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225</v>
      </c>
      <c r="R16" s="47">
        <v>5500000</v>
      </c>
    </row>
    <row r="17" spans="1:25" s="46" customFormat="1" x14ac:dyDescent="0.25">
      <c r="A17" s="44">
        <f t="shared" si="32"/>
        <v>0</v>
      </c>
      <c r="B17" s="44">
        <f t="shared" si="33"/>
        <v>405</v>
      </c>
      <c r="C17" s="44">
        <f t="shared" si="34"/>
        <v>486</v>
      </c>
      <c r="D17" s="44">
        <f t="shared" si="35"/>
        <v>583.19999999999993</v>
      </c>
      <c r="E17" s="45">
        <f t="shared" si="36"/>
        <v>10500000</v>
      </c>
      <c r="F17" s="44">
        <f t="shared" si="37"/>
        <v>25926</v>
      </c>
      <c r="G17" s="44">
        <f t="shared" si="38"/>
        <v>21605</v>
      </c>
      <c r="H17" s="44">
        <f t="shared" si="39"/>
        <v>18004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405</v>
      </c>
      <c r="R17" s="47">
        <v>10500000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24500</v>
      </c>
      <c r="X26" s="20" t="s">
        <v>38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22000</v>
      </c>
      <c r="X28" s="22"/>
    </row>
    <row r="29" spans="1:25" ht="15.75" x14ac:dyDescent="0.25">
      <c r="E29" t="s">
        <v>40</v>
      </c>
      <c r="F29" s="7">
        <v>225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13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47</v>
      </c>
      <c r="X31" s="31">
        <v>2012</v>
      </c>
      <c r="Y31" t="s">
        <v>41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39</v>
      </c>
      <c r="Q33" s="42"/>
      <c r="R33" s="42"/>
      <c r="S33" s="42"/>
      <c r="T33" s="43"/>
      <c r="U33" s="21" t="s">
        <v>20</v>
      </c>
      <c r="V33" s="23"/>
      <c r="W33" s="24">
        <f>90*W30/W32</f>
        <v>19.5</v>
      </c>
      <c r="X33" s="24"/>
    </row>
    <row r="34" spans="15:24" ht="15.75" x14ac:dyDescent="0.25">
      <c r="U34" s="17"/>
      <c r="V34" s="26"/>
      <c r="W34" s="27">
        <f>W33%</f>
        <v>0.19500000000000001</v>
      </c>
      <c r="X34" s="27"/>
    </row>
    <row r="35" spans="15:24" ht="15.75" x14ac:dyDescent="0.25">
      <c r="P35" s="14" t="s">
        <v>30</v>
      </c>
      <c r="Q35" s="14" t="s">
        <v>31</v>
      </c>
      <c r="R35" s="14" t="s">
        <v>32</v>
      </c>
      <c r="S35" s="14" t="s">
        <v>33</v>
      </c>
      <c r="T35" s="12"/>
      <c r="U35" s="17" t="s">
        <v>21</v>
      </c>
      <c r="V35" s="18"/>
      <c r="W35" s="19">
        <f>W29*W34</f>
        <v>487.5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2012.5</v>
      </c>
      <c r="X36" s="22"/>
    </row>
    <row r="37" spans="15:24" ht="15.75" x14ac:dyDescent="0.25">
      <c r="R37" s="6" t="s">
        <v>33</v>
      </c>
      <c r="S37" s="16">
        <f>SUM(S36:S36)</f>
        <v>0</v>
      </c>
      <c r="U37" s="17" t="s">
        <v>15</v>
      </c>
      <c r="V37" s="18"/>
      <c r="W37" s="19">
        <f>W28</f>
        <v>22000</v>
      </c>
      <c r="X37" s="22"/>
    </row>
    <row r="38" spans="15:24" ht="15.75" x14ac:dyDescent="0.25">
      <c r="R38" s="6" t="s">
        <v>24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34</v>
      </c>
      <c r="S39" s="16">
        <f>S37*80%</f>
        <v>0</v>
      </c>
      <c r="U39" s="28" t="s">
        <v>23</v>
      </c>
      <c r="V39" s="29"/>
      <c r="W39" s="20">
        <f>W37+W36</f>
        <v>24012.5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37</v>
      </c>
      <c r="V41" s="30"/>
      <c r="W41" s="25">
        <v>225</v>
      </c>
      <c r="X41" s="24"/>
    </row>
    <row r="42" spans="15:24" ht="15.75" x14ac:dyDescent="0.25">
      <c r="P42" s="13" t="s">
        <v>29</v>
      </c>
      <c r="S42" s="10"/>
      <c r="T42" s="11"/>
      <c r="U42" s="17" t="s">
        <v>42</v>
      </c>
      <c r="V42" s="31"/>
      <c r="W42" s="32">
        <f>W39*W41+X43</f>
        <v>5402812.5</v>
      </c>
      <c r="X42" s="33"/>
    </row>
    <row r="43" spans="15:24" ht="15.75" x14ac:dyDescent="0.25">
      <c r="S43" s="11"/>
      <c r="T43" s="10"/>
      <c r="U43" s="17" t="s">
        <v>24</v>
      </c>
      <c r="V43" s="23"/>
      <c r="W43" s="34">
        <f>W42*0.98</f>
        <v>5294756.25</v>
      </c>
      <c r="X43" s="35"/>
    </row>
    <row r="44" spans="15:24" ht="15.75" x14ac:dyDescent="0.25">
      <c r="S44" s="10"/>
      <c r="T44" s="10"/>
      <c r="U44" s="17" t="s">
        <v>25</v>
      </c>
      <c r="V44" s="23"/>
      <c r="W44" s="34">
        <f>W42*0.8</f>
        <v>4322250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26</v>
      </c>
      <c r="V46" s="38"/>
      <c r="W46" s="39">
        <f>W27*W41</f>
        <v>562500</v>
      </c>
      <c r="X46" s="39"/>
    </row>
    <row r="47" spans="15:24" ht="15.75" x14ac:dyDescent="0.25">
      <c r="U47" s="17" t="s">
        <v>27</v>
      </c>
      <c r="V47" s="23"/>
      <c r="W47" s="36"/>
      <c r="X47" s="36"/>
    </row>
    <row r="48" spans="15:24" ht="15.75" x14ac:dyDescent="0.25">
      <c r="U48" s="40" t="s">
        <v>28</v>
      </c>
      <c r="V48" s="36"/>
      <c r="W48" s="34">
        <f>W42*0.025/12</f>
        <v>11255.859375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R44"/>
  <sheetViews>
    <sheetView topLeftCell="D10" zoomScaleNormal="100" workbookViewId="0">
      <selection activeCell="R10" sqref="R10:R13"/>
    </sheetView>
  </sheetViews>
  <sheetFormatPr defaultRowHeight="15" x14ac:dyDescent="0.25"/>
  <cols>
    <col min="18" max="18" width="16.7109375" customWidth="1"/>
  </cols>
  <sheetData>
    <row r="10" spans="18:18" x14ac:dyDescent="0.25">
      <c r="R10">
        <v>4916000</v>
      </c>
    </row>
    <row r="11" spans="18:18" x14ac:dyDescent="0.25">
      <c r="R11">
        <v>295000</v>
      </c>
    </row>
    <row r="12" spans="18:18" x14ac:dyDescent="0.25">
      <c r="R12">
        <v>30000</v>
      </c>
    </row>
    <row r="13" spans="18:18" x14ac:dyDescent="0.25">
      <c r="R13">
        <f>SUM(R10:R12)</f>
        <v>5241000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2:S15"/>
  <sheetViews>
    <sheetView topLeftCell="D3" workbookViewId="0">
      <selection activeCell="S12" sqref="S12:S15"/>
    </sheetView>
  </sheetViews>
  <sheetFormatPr defaultRowHeight="15" x14ac:dyDescent="0.25"/>
  <cols>
    <col min="19" max="19" width="12.42578125" customWidth="1"/>
  </cols>
  <sheetData>
    <row r="12" spans="19:19" x14ac:dyDescent="0.25">
      <c r="S12">
        <v>4635000</v>
      </c>
    </row>
    <row r="13" spans="19:19" x14ac:dyDescent="0.25">
      <c r="S13">
        <v>278100</v>
      </c>
    </row>
    <row r="14" spans="19:19" x14ac:dyDescent="0.25">
      <c r="S14">
        <v>30000</v>
      </c>
    </row>
    <row r="15" spans="19:19" x14ac:dyDescent="0.25">
      <c r="S15">
        <f>SUM(S12:S14)</f>
        <v>4943100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2" sqref="C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3" sqref="C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2025-03-05T04:25:54Z</dcterms:modified>
</cp:coreProperties>
</file>